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9600" tabRatio="500" activeTab="2"/>
  </bookViews>
  <sheets>
    <sheet name="План" sheetId="7" r:id="rId1"/>
    <sheet name="Приложение 1 " sheetId="5" r:id="rId2"/>
    <sheet name="Приложение 2" sheetId="9" r:id="rId3"/>
    <sheet name="Приложение 3" sheetId="10" r:id="rId4"/>
    <sheet name="Приложение 4" sheetId="11" r:id="rId5"/>
    <sheet name="Приложение  5" sheetId="12" r:id="rId6"/>
  </sheets>
  <definedNames>
    <definedName name="_xlnm.Print_Titles" localSheetId="0">План!$14:$14</definedName>
    <definedName name="_xlnm.Print_Titles" localSheetId="1">'Приложение 1 '!$7:$7</definedName>
    <definedName name="_xlnm.Print_Titles" localSheetId="2">'Приложение 2'!$7:$7</definedName>
    <definedName name="_xlnm.Print_Titles" localSheetId="3">'Приложение 3'!$9:$9</definedName>
    <definedName name="_xlnm.Print_Area" localSheetId="0">План!$A$1:$E$40</definedName>
    <definedName name="_xlnm.Print_Area" localSheetId="5">'Приложение  5'!$A$1:$L$10</definedName>
    <definedName name="_xlnm.Print_Area" localSheetId="1">'Приложение 1 '!$A$1:$P$160</definedName>
    <definedName name="_xlnm.Print_Area" localSheetId="2">'Приложение 2'!$A$1:$S$281</definedName>
    <definedName name="_xlnm.Print_Area" localSheetId="3">'Приложение 3'!$A$1:$U$409</definedName>
    <definedName name="_xlnm.Print_Area" localSheetId="4">'Приложение 4'!$A$1:$N$24</definedName>
  </definedNames>
  <calcPr calcId="125725"/>
</workbook>
</file>

<file path=xl/calcChain.xml><?xml version="1.0" encoding="utf-8"?>
<calcChain xmlns="http://schemas.openxmlformats.org/spreadsheetml/2006/main">
  <c r="D10" i="12"/>
  <c r="F10"/>
  <c r="G10"/>
  <c r="H10"/>
  <c r="C10"/>
  <c r="E278" i="10"/>
  <c r="E283"/>
  <c r="E282"/>
  <c r="E281"/>
  <c r="E280"/>
  <c r="G283"/>
  <c r="H283"/>
  <c r="I283"/>
  <c r="J283"/>
  <c r="K283"/>
  <c r="L283"/>
  <c r="F283"/>
  <c r="G282"/>
  <c r="H282"/>
  <c r="I282"/>
  <c r="J282"/>
  <c r="K282"/>
  <c r="L282"/>
  <c r="F282"/>
  <c r="G281"/>
  <c r="H281"/>
  <c r="I281"/>
  <c r="J281"/>
  <c r="K281"/>
  <c r="L281"/>
  <c r="F281"/>
  <c r="G280"/>
  <c r="H280"/>
  <c r="I280"/>
  <c r="J280"/>
  <c r="K280"/>
  <c r="L280"/>
  <c r="F280"/>
  <c r="G279"/>
  <c r="H279"/>
  <c r="I279"/>
  <c r="J279"/>
  <c r="K279"/>
  <c r="L279"/>
  <c r="F279"/>
  <c r="E279"/>
  <c r="F142" i="9"/>
  <c r="G142"/>
  <c r="I142"/>
  <c r="J142"/>
  <c r="K142"/>
  <c r="F143"/>
  <c r="G143"/>
  <c r="H143"/>
  <c r="I143"/>
  <c r="J143"/>
  <c r="K143"/>
  <c r="F144"/>
  <c r="G144"/>
  <c r="H144"/>
  <c r="I144"/>
  <c r="J144"/>
  <c r="K144"/>
  <c r="F145"/>
  <c r="G145"/>
  <c r="I145"/>
  <c r="J145"/>
  <c r="K145"/>
  <c r="L143"/>
  <c r="L144"/>
  <c r="L145"/>
  <c r="H406" i="10" l="1"/>
  <c r="G157" i="5"/>
  <c r="H157"/>
  <c r="I157"/>
  <c r="J157"/>
  <c r="K157"/>
  <c r="L157"/>
  <c r="F157"/>
  <c r="F62"/>
  <c r="G62"/>
  <c r="H62"/>
  <c r="I62"/>
  <c r="J62"/>
  <c r="K62"/>
  <c r="L62"/>
  <c r="E65"/>
  <c r="E64"/>
  <c r="E63"/>
  <c r="E397" i="10"/>
  <c r="E396"/>
  <c r="E395"/>
  <c r="E394"/>
  <c r="L392"/>
  <c r="K392"/>
  <c r="J392"/>
  <c r="I392"/>
  <c r="H392"/>
  <c r="G392"/>
  <c r="F392"/>
  <c r="F387"/>
  <c r="G387"/>
  <c r="H387"/>
  <c r="I387"/>
  <c r="J387"/>
  <c r="K387"/>
  <c r="L387"/>
  <c r="E391"/>
  <c r="E390"/>
  <c r="E389"/>
  <c r="E388"/>
  <c r="N398"/>
  <c r="M400"/>
  <c r="M401"/>
  <c r="G265" i="9"/>
  <c r="H265"/>
  <c r="I265"/>
  <c r="J265"/>
  <c r="K265"/>
  <c r="L265"/>
  <c r="F265"/>
  <c r="G264"/>
  <c r="H264"/>
  <c r="I264"/>
  <c r="J264"/>
  <c r="K264"/>
  <c r="L264"/>
  <c r="F264"/>
  <c r="G263"/>
  <c r="H263"/>
  <c r="I263"/>
  <c r="J263"/>
  <c r="K263"/>
  <c r="L263"/>
  <c r="F263"/>
  <c r="G262"/>
  <c r="H262"/>
  <c r="I262"/>
  <c r="J262"/>
  <c r="K262"/>
  <c r="L262"/>
  <c r="F262"/>
  <c r="F266"/>
  <c r="F267"/>
  <c r="F268"/>
  <c r="F269"/>
  <c r="G261"/>
  <c r="H261"/>
  <c r="I261"/>
  <c r="J261"/>
  <c r="K261"/>
  <c r="F261"/>
  <c r="E258"/>
  <c r="E257"/>
  <c r="E256"/>
  <c r="E255"/>
  <c r="E254"/>
  <c r="J253"/>
  <c r="H253"/>
  <c r="F253"/>
  <c r="F46" i="10"/>
  <c r="F45"/>
  <c r="G45"/>
  <c r="I45"/>
  <c r="J45"/>
  <c r="K45"/>
  <c r="L45"/>
  <c r="H45"/>
  <c r="E42"/>
  <c r="E41"/>
  <c r="L39"/>
  <c r="K39"/>
  <c r="J39"/>
  <c r="I39"/>
  <c r="H39"/>
  <c r="G39"/>
  <c r="F39"/>
  <c r="E26"/>
  <c r="E45" s="1"/>
  <c r="L24"/>
  <c r="K24"/>
  <c r="J24"/>
  <c r="I24"/>
  <c r="H24"/>
  <c r="G24"/>
  <c r="F24"/>
  <c r="G48"/>
  <c r="H48"/>
  <c r="I48"/>
  <c r="J48"/>
  <c r="K48"/>
  <c r="L48"/>
  <c r="F48"/>
  <c r="G47"/>
  <c r="H47"/>
  <c r="I47"/>
  <c r="J47"/>
  <c r="K47"/>
  <c r="L47"/>
  <c r="F47"/>
  <c r="G46"/>
  <c r="H46"/>
  <c r="I46"/>
  <c r="J46"/>
  <c r="K46"/>
  <c r="L46"/>
  <c r="E38"/>
  <c r="L36"/>
  <c r="K36"/>
  <c r="J36"/>
  <c r="I36"/>
  <c r="H36"/>
  <c r="G36"/>
  <c r="F36"/>
  <c r="E35"/>
  <c r="L33"/>
  <c r="K33"/>
  <c r="J33"/>
  <c r="I33"/>
  <c r="H33"/>
  <c r="G33"/>
  <c r="F33"/>
  <c r="E32"/>
  <c r="L30"/>
  <c r="K30"/>
  <c r="J30"/>
  <c r="I30"/>
  <c r="H30"/>
  <c r="G30"/>
  <c r="F30"/>
  <c r="E29"/>
  <c r="L27"/>
  <c r="K27"/>
  <c r="J27"/>
  <c r="I27"/>
  <c r="H27"/>
  <c r="G27"/>
  <c r="F27"/>
  <c r="E23"/>
  <c r="L21"/>
  <c r="K21"/>
  <c r="J21"/>
  <c r="I21"/>
  <c r="H21"/>
  <c r="G21"/>
  <c r="F21"/>
  <c r="E20"/>
  <c r="L18"/>
  <c r="K18"/>
  <c r="J18"/>
  <c r="I18"/>
  <c r="H18"/>
  <c r="G18"/>
  <c r="F18"/>
  <c r="E17"/>
  <c r="E16"/>
  <c r="L14"/>
  <c r="K14"/>
  <c r="J14"/>
  <c r="I14"/>
  <c r="H14"/>
  <c r="G14"/>
  <c r="F14"/>
  <c r="E13"/>
  <c r="Q11"/>
  <c r="P11"/>
  <c r="O11"/>
  <c r="N11"/>
  <c r="L11"/>
  <c r="K11"/>
  <c r="J11"/>
  <c r="I11"/>
  <c r="H11"/>
  <c r="G11"/>
  <c r="F11"/>
  <c r="E7" i="12"/>
  <c r="E10" s="1"/>
  <c r="F278" i="10"/>
  <c r="G278"/>
  <c r="H278"/>
  <c r="I278"/>
  <c r="J278"/>
  <c r="K278"/>
  <c r="F284"/>
  <c r="G284"/>
  <c r="H284"/>
  <c r="I284"/>
  <c r="J284"/>
  <c r="K284"/>
  <c r="F285"/>
  <c r="G285"/>
  <c r="H285"/>
  <c r="I285"/>
  <c r="J285"/>
  <c r="K285"/>
  <c r="L278"/>
  <c r="L284"/>
  <c r="L285"/>
  <c r="F198"/>
  <c r="G198"/>
  <c r="H198"/>
  <c r="I198"/>
  <c r="J198"/>
  <c r="K198"/>
  <c r="L198"/>
  <c r="E34" i="5"/>
  <c r="E33"/>
  <c r="F32"/>
  <c r="F51" s="1"/>
  <c r="G32"/>
  <c r="G51" s="1"/>
  <c r="H32"/>
  <c r="H51" s="1"/>
  <c r="I32"/>
  <c r="I51" s="1"/>
  <c r="J32"/>
  <c r="J51" s="1"/>
  <c r="K32"/>
  <c r="K51" s="1"/>
  <c r="L32"/>
  <c r="L48"/>
  <c r="E48" s="1"/>
  <c r="E50"/>
  <c r="E49"/>
  <c r="Q249" i="9"/>
  <c r="P249"/>
  <c r="O249"/>
  <c r="N249"/>
  <c r="E249"/>
  <c r="E248"/>
  <c r="E247"/>
  <c r="E246"/>
  <c r="E245"/>
  <c r="E244"/>
  <c r="E243"/>
  <c r="E242"/>
  <c r="E241"/>
  <c r="E240"/>
  <c r="Q238"/>
  <c r="P238"/>
  <c r="O238"/>
  <c r="N238"/>
  <c r="J238"/>
  <c r="H238"/>
  <c r="F238"/>
  <c r="E237"/>
  <c r="E236"/>
  <c r="E235"/>
  <c r="E234"/>
  <c r="E233"/>
  <c r="E232"/>
  <c r="E231"/>
  <c r="E230"/>
  <c r="E229"/>
  <c r="Q227"/>
  <c r="P227"/>
  <c r="O227"/>
  <c r="N227"/>
  <c r="J227"/>
  <c r="H227"/>
  <c r="F227"/>
  <c r="E226"/>
  <c r="E225"/>
  <c r="E224"/>
  <c r="E223"/>
  <c r="E222"/>
  <c r="E221"/>
  <c r="E220"/>
  <c r="E219"/>
  <c r="E218"/>
  <c r="L216"/>
  <c r="K216"/>
  <c r="J216"/>
  <c r="I216"/>
  <c r="H216"/>
  <c r="G216"/>
  <c r="F216"/>
  <c r="P215"/>
  <c r="E215"/>
  <c r="P214"/>
  <c r="E214"/>
  <c r="P213"/>
  <c r="E213"/>
  <c r="P212"/>
  <c r="E212"/>
  <c r="P211"/>
  <c r="E211"/>
  <c r="P210"/>
  <c r="E210"/>
  <c r="P209"/>
  <c r="O209"/>
  <c r="E209"/>
  <c r="P208"/>
  <c r="O208"/>
  <c r="E208"/>
  <c r="E205" s="1"/>
  <c r="P207"/>
  <c r="O207"/>
  <c r="E207"/>
  <c r="Q205"/>
  <c r="N205"/>
  <c r="L205"/>
  <c r="J205"/>
  <c r="H205"/>
  <c r="F205"/>
  <c r="E181"/>
  <c r="E179" s="1"/>
  <c r="L179"/>
  <c r="J179"/>
  <c r="H179"/>
  <c r="F179"/>
  <c r="G150"/>
  <c r="I150"/>
  <c r="J150"/>
  <c r="K150"/>
  <c r="L150"/>
  <c r="F150"/>
  <c r="G149"/>
  <c r="I149"/>
  <c r="J149"/>
  <c r="K149"/>
  <c r="L149"/>
  <c r="F149"/>
  <c r="G148"/>
  <c r="I148"/>
  <c r="J148"/>
  <c r="K148"/>
  <c r="L148"/>
  <c r="F148"/>
  <c r="G147"/>
  <c r="I147"/>
  <c r="J147"/>
  <c r="K147"/>
  <c r="L147"/>
  <c r="F147"/>
  <c r="G146"/>
  <c r="I146"/>
  <c r="J146"/>
  <c r="K146"/>
  <c r="L146"/>
  <c r="F146"/>
  <c r="E144"/>
  <c r="L142"/>
  <c r="E139"/>
  <c r="E138"/>
  <c r="E137"/>
  <c r="E136"/>
  <c r="E135"/>
  <c r="E134"/>
  <c r="E133"/>
  <c r="E132"/>
  <c r="E131"/>
  <c r="Q129"/>
  <c r="P129"/>
  <c r="O129"/>
  <c r="N129"/>
  <c r="F129"/>
  <c r="H119"/>
  <c r="H150" s="1"/>
  <c r="H118"/>
  <c r="H149" s="1"/>
  <c r="H117"/>
  <c r="E117" s="1"/>
  <c r="H116"/>
  <c r="H147" s="1"/>
  <c r="H115"/>
  <c r="H146" s="1"/>
  <c r="H114"/>
  <c r="H145" s="1"/>
  <c r="E113"/>
  <c r="E112"/>
  <c r="P110"/>
  <c r="O110"/>
  <c r="N110"/>
  <c r="L110"/>
  <c r="K110"/>
  <c r="J110"/>
  <c r="I110"/>
  <c r="G110"/>
  <c r="F110"/>
  <c r="E99"/>
  <c r="E98"/>
  <c r="E97"/>
  <c r="P96"/>
  <c r="O96"/>
  <c r="N96"/>
  <c r="L96"/>
  <c r="K96"/>
  <c r="J96"/>
  <c r="I96"/>
  <c r="H96"/>
  <c r="G96"/>
  <c r="F96"/>
  <c r="E95"/>
  <c r="E94"/>
  <c r="Q92"/>
  <c r="P92"/>
  <c r="O92"/>
  <c r="N92"/>
  <c r="L92"/>
  <c r="K92"/>
  <c r="J92"/>
  <c r="I92"/>
  <c r="H92"/>
  <c r="G92"/>
  <c r="F92"/>
  <c r="E85"/>
  <c r="E84"/>
  <c r="E83"/>
  <c r="Q81"/>
  <c r="P81"/>
  <c r="O81"/>
  <c r="N81"/>
  <c r="L81"/>
  <c r="J81"/>
  <c r="H81"/>
  <c r="F81"/>
  <c r="E68"/>
  <c r="E67"/>
  <c r="Q65"/>
  <c r="P65"/>
  <c r="O65"/>
  <c r="L65"/>
  <c r="J65"/>
  <c r="F65"/>
  <c r="E64"/>
  <c r="E63"/>
  <c r="Q61"/>
  <c r="P61"/>
  <c r="O61"/>
  <c r="L61"/>
  <c r="J61"/>
  <c r="H61"/>
  <c r="F61"/>
  <c r="E60"/>
  <c r="E59"/>
  <c r="E58"/>
  <c r="E57"/>
  <c r="E56"/>
  <c r="E55"/>
  <c r="E54"/>
  <c r="E53"/>
  <c r="E52"/>
  <c r="Q50"/>
  <c r="P50"/>
  <c r="O50"/>
  <c r="L50"/>
  <c r="J50"/>
  <c r="E49"/>
  <c r="E48"/>
  <c r="Q46"/>
  <c r="P46"/>
  <c r="O46"/>
  <c r="J46"/>
  <c r="F46"/>
  <c r="E39"/>
  <c r="Q37"/>
  <c r="P37"/>
  <c r="O37"/>
  <c r="N37"/>
  <c r="L37"/>
  <c r="J37"/>
  <c r="H37"/>
  <c r="F37"/>
  <c r="E37"/>
  <c r="E36"/>
  <c r="E34" s="1"/>
  <c r="Q34"/>
  <c r="P34"/>
  <c r="O34"/>
  <c r="N34"/>
  <c r="J34"/>
  <c r="H34"/>
  <c r="E33"/>
  <c r="E32"/>
  <c r="E31"/>
  <c r="E30"/>
  <c r="E29"/>
  <c r="Q27"/>
  <c r="P27"/>
  <c r="O27"/>
  <c r="N27"/>
  <c r="L27"/>
  <c r="J27"/>
  <c r="H27"/>
  <c r="E27"/>
  <c r="E26"/>
  <c r="E25"/>
  <c r="Q23"/>
  <c r="P23"/>
  <c r="O23"/>
  <c r="N23"/>
  <c r="L23"/>
  <c r="K23"/>
  <c r="J23"/>
  <c r="I23"/>
  <c r="H23"/>
  <c r="G23"/>
  <c r="F23"/>
  <c r="E19"/>
  <c r="E18"/>
  <c r="E17"/>
  <c r="E16"/>
  <c r="E15"/>
  <c r="E14"/>
  <c r="E13"/>
  <c r="E12"/>
  <c r="E11"/>
  <c r="Q9"/>
  <c r="P9"/>
  <c r="O9"/>
  <c r="L9"/>
  <c r="K9"/>
  <c r="J9"/>
  <c r="I9"/>
  <c r="H9"/>
  <c r="G9"/>
  <c r="F9"/>
  <c r="G149" i="5"/>
  <c r="G156" s="1"/>
  <c r="H149"/>
  <c r="H156" s="1"/>
  <c r="I149"/>
  <c r="I156" s="1"/>
  <c r="J149"/>
  <c r="J156" s="1"/>
  <c r="K149"/>
  <c r="K156" s="1"/>
  <c r="L149"/>
  <c r="L156" s="1"/>
  <c r="F149"/>
  <c r="F156" s="1"/>
  <c r="G148"/>
  <c r="G155" s="1"/>
  <c r="H148"/>
  <c r="H155" s="1"/>
  <c r="I148"/>
  <c r="I155" s="1"/>
  <c r="J148"/>
  <c r="J155" s="1"/>
  <c r="K148"/>
  <c r="K155" s="1"/>
  <c r="L148"/>
  <c r="L155" s="1"/>
  <c r="F148"/>
  <c r="F155" s="1"/>
  <c r="G147"/>
  <c r="G154" s="1"/>
  <c r="H147"/>
  <c r="H154" s="1"/>
  <c r="I147"/>
  <c r="I154" s="1"/>
  <c r="J147"/>
  <c r="J154" s="1"/>
  <c r="K147"/>
  <c r="K154" s="1"/>
  <c r="L147"/>
  <c r="L154" s="1"/>
  <c r="F147"/>
  <c r="F154" s="1"/>
  <c r="G146"/>
  <c r="G153" s="1"/>
  <c r="H146"/>
  <c r="H153" s="1"/>
  <c r="I146"/>
  <c r="I153" s="1"/>
  <c r="J146"/>
  <c r="J153" s="1"/>
  <c r="K146"/>
  <c r="K153" s="1"/>
  <c r="L146"/>
  <c r="L153" s="1"/>
  <c r="F146"/>
  <c r="F153" s="1"/>
  <c r="G145"/>
  <c r="G152" s="1"/>
  <c r="H145"/>
  <c r="H152" s="1"/>
  <c r="I145"/>
  <c r="I152" s="1"/>
  <c r="J145"/>
  <c r="J152" s="1"/>
  <c r="K145"/>
  <c r="K152" s="1"/>
  <c r="L145"/>
  <c r="L152" s="1"/>
  <c r="F145"/>
  <c r="F152" s="1"/>
  <c r="Q142"/>
  <c r="E142"/>
  <c r="Q141"/>
  <c r="E141"/>
  <c r="Q140"/>
  <c r="E140"/>
  <c r="E139"/>
  <c r="P137"/>
  <c r="L137"/>
  <c r="K137"/>
  <c r="J137"/>
  <c r="I137"/>
  <c r="H137"/>
  <c r="G137"/>
  <c r="F137"/>
  <c r="E136"/>
  <c r="E135"/>
  <c r="E134"/>
  <c r="E133"/>
  <c r="Q131"/>
  <c r="P131"/>
  <c r="L131"/>
  <c r="K131"/>
  <c r="J131"/>
  <c r="I131"/>
  <c r="H131"/>
  <c r="G131"/>
  <c r="F131"/>
  <c r="E130"/>
  <c r="E129"/>
  <c r="E128"/>
  <c r="E127"/>
  <c r="E126"/>
  <c r="Q124"/>
  <c r="P124"/>
  <c r="L124"/>
  <c r="K124"/>
  <c r="J124"/>
  <c r="I124"/>
  <c r="H124"/>
  <c r="G124"/>
  <c r="F124"/>
  <c r="E123"/>
  <c r="E122"/>
  <c r="E121"/>
  <c r="Q119"/>
  <c r="P119"/>
  <c r="L119"/>
  <c r="K119"/>
  <c r="J119"/>
  <c r="I119"/>
  <c r="H119"/>
  <c r="G119"/>
  <c r="F119"/>
  <c r="E118"/>
  <c r="E117"/>
  <c r="Q115"/>
  <c r="P115"/>
  <c r="L115"/>
  <c r="K115"/>
  <c r="J115"/>
  <c r="I115"/>
  <c r="H115"/>
  <c r="G115"/>
  <c r="F115"/>
  <c r="G385" i="10"/>
  <c r="H385"/>
  <c r="I385"/>
  <c r="J385"/>
  <c r="K385"/>
  <c r="L385"/>
  <c r="F385"/>
  <c r="G384"/>
  <c r="H384"/>
  <c r="I384"/>
  <c r="J384"/>
  <c r="K384"/>
  <c r="L384"/>
  <c r="F384"/>
  <c r="G383"/>
  <c r="H383"/>
  <c r="I383"/>
  <c r="J383"/>
  <c r="K383"/>
  <c r="L383"/>
  <c r="F383"/>
  <c r="G382"/>
  <c r="G405" s="1"/>
  <c r="H382"/>
  <c r="H405" s="1"/>
  <c r="I382"/>
  <c r="I405" s="1"/>
  <c r="J382"/>
  <c r="J405" s="1"/>
  <c r="K382"/>
  <c r="K405" s="1"/>
  <c r="L382"/>
  <c r="L405" s="1"/>
  <c r="F382"/>
  <c r="F405" s="1"/>
  <c r="G381"/>
  <c r="G404" s="1"/>
  <c r="H381"/>
  <c r="H404" s="1"/>
  <c r="I381"/>
  <c r="I404" s="1"/>
  <c r="J381"/>
  <c r="J404" s="1"/>
  <c r="K381"/>
  <c r="K404" s="1"/>
  <c r="L381"/>
  <c r="L404" s="1"/>
  <c r="F381"/>
  <c r="F404" s="1"/>
  <c r="G380"/>
  <c r="H380"/>
  <c r="I380"/>
  <c r="J380"/>
  <c r="K380"/>
  <c r="L380"/>
  <c r="F380"/>
  <c r="G379"/>
  <c r="H379"/>
  <c r="I379"/>
  <c r="J379"/>
  <c r="K379"/>
  <c r="L379"/>
  <c r="F379"/>
  <c r="G378"/>
  <c r="H378"/>
  <c r="I378"/>
  <c r="J378"/>
  <c r="K378"/>
  <c r="L378"/>
  <c r="F378"/>
  <c r="G377"/>
  <c r="H377"/>
  <c r="I377"/>
  <c r="J377"/>
  <c r="K377"/>
  <c r="L377"/>
  <c r="F377"/>
  <c r="E357"/>
  <c r="E358"/>
  <c r="E359"/>
  <c r="E360"/>
  <c r="E361"/>
  <c r="E362"/>
  <c r="E363"/>
  <c r="E364"/>
  <c r="E365"/>
  <c r="E366"/>
  <c r="F367"/>
  <c r="G367"/>
  <c r="H367"/>
  <c r="I367"/>
  <c r="J367"/>
  <c r="K367"/>
  <c r="L367"/>
  <c r="E369"/>
  <c r="E370"/>
  <c r="E371"/>
  <c r="E372"/>
  <c r="E373"/>
  <c r="E374"/>
  <c r="E354"/>
  <c r="E355"/>
  <c r="E350"/>
  <c r="E351"/>
  <c r="E346"/>
  <c r="E347"/>
  <c r="E342"/>
  <c r="E343"/>
  <c r="E337"/>
  <c r="E338"/>
  <c r="E339"/>
  <c r="E330"/>
  <c r="E331"/>
  <c r="E332"/>
  <c r="E333"/>
  <c r="E334"/>
  <c r="E335"/>
  <c r="F324"/>
  <c r="G324"/>
  <c r="H324"/>
  <c r="I324"/>
  <c r="J324"/>
  <c r="K324"/>
  <c r="L324"/>
  <c r="E326"/>
  <c r="E327"/>
  <c r="E322"/>
  <c r="E323"/>
  <c r="E318"/>
  <c r="E319"/>
  <c r="E314"/>
  <c r="E315"/>
  <c r="E114" i="9" l="1"/>
  <c r="E129"/>
  <c r="E61"/>
  <c r="E92"/>
  <c r="E116"/>
  <c r="E46"/>
  <c r="E81"/>
  <c r="O205"/>
  <c r="E9"/>
  <c r="E143"/>
  <c r="E146"/>
  <c r="E23"/>
  <c r="E147"/>
  <c r="E118"/>
  <c r="E39" i="10"/>
  <c r="E387"/>
  <c r="E392"/>
  <c r="E62" i="5"/>
  <c r="E115"/>
  <c r="Q137"/>
  <c r="J143"/>
  <c r="E18" i="10"/>
  <c r="E21"/>
  <c r="E27"/>
  <c r="E30"/>
  <c r="E33"/>
  <c r="E36"/>
  <c r="E24"/>
  <c r="E11"/>
  <c r="E14"/>
  <c r="E47"/>
  <c r="E149" i="5"/>
  <c r="E145" i="9"/>
  <c r="E150"/>
  <c r="E149"/>
  <c r="H148"/>
  <c r="E148" s="1"/>
  <c r="E96"/>
  <c r="E115"/>
  <c r="E119"/>
  <c r="P205"/>
  <c r="E216"/>
  <c r="E227"/>
  <c r="E238"/>
  <c r="H110"/>
  <c r="E253"/>
  <c r="E48" i="10"/>
  <c r="E46"/>
  <c r="E32" i="5"/>
  <c r="E137"/>
  <c r="E146"/>
  <c r="L143"/>
  <c r="H143"/>
  <c r="E148"/>
  <c r="F143"/>
  <c r="I143"/>
  <c r="K143"/>
  <c r="G143"/>
  <c r="E147"/>
  <c r="E50" i="9"/>
  <c r="E65"/>
  <c r="E145" i="5"/>
  <c r="E119"/>
  <c r="E131"/>
  <c r="E124"/>
  <c r="E324" i="10"/>
  <c r="E110" i="9" l="1"/>
  <c r="E143" i="5"/>
  <c r="F71" i="10"/>
  <c r="G71"/>
  <c r="H71"/>
  <c r="I71"/>
  <c r="J71"/>
  <c r="K71"/>
  <c r="L71"/>
  <c r="F68"/>
  <c r="G68"/>
  <c r="H68"/>
  <c r="I68"/>
  <c r="J68"/>
  <c r="K68"/>
  <c r="L68"/>
  <c r="F65"/>
  <c r="G65"/>
  <c r="H65"/>
  <c r="I65"/>
  <c r="J65"/>
  <c r="K65"/>
  <c r="L65"/>
  <c r="F131" l="1"/>
  <c r="G131"/>
  <c r="H131"/>
  <c r="I131"/>
  <c r="J131"/>
  <c r="K131"/>
  <c r="L131"/>
  <c r="E133"/>
  <c r="E131" s="1"/>
  <c r="F110"/>
  <c r="G110"/>
  <c r="H110"/>
  <c r="I110"/>
  <c r="J110"/>
  <c r="K110"/>
  <c r="L110"/>
  <c r="E112"/>
  <c r="E110" s="1"/>
  <c r="F92"/>
  <c r="G92"/>
  <c r="H92"/>
  <c r="I92"/>
  <c r="J92"/>
  <c r="K92"/>
  <c r="L92"/>
  <c r="N32" i="5" l="1"/>
  <c r="N51" s="1"/>
  <c r="F86" i="9"/>
  <c r="G86"/>
  <c r="I86"/>
  <c r="J86"/>
  <c r="K86"/>
  <c r="L86"/>
  <c r="F100"/>
  <c r="G100"/>
  <c r="H100"/>
  <c r="I100"/>
  <c r="J100"/>
  <c r="K100"/>
  <c r="L100"/>
  <c r="F120"/>
  <c r="G120"/>
  <c r="H120"/>
  <c r="I120"/>
  <c r="J120"/>
  <c r="K120"/>
  <c r="L120"/>
  <c r="J197"/>
  <c r="F152"/>
  <c r="G152"/>
  <c r="H152"/>
  <c r="I152"/>
  <c r="J152"/>
  <c r="K152"/>
  <c r="L152"/>
  <c r="E155"/>
  <c r="E156"/>
  <c r="E157"/>
  <c r="E158"/>
  <c r="E159"/>
  <c r="E160"/>
  <c r="E161"/>
  <c r="E162"/>
  <c r="E154"/>
  <c r="F168"/>
  <c r="G168"/>
  <c r="H168"/>
  <c r="I168"/>
  <c r="J168"/>
  <c r="K168"/>
  <c r="L168"/>
  <c r="F182"/>
  <c r="G182"/>
  <c r="H182"/>
  <c r="I182"/>
  <c r="J182"/>
  <c r="K182"/>
  <c r="L182"/>
  <c r="H269"/>
  <c r="G269"/>
  <c r="I269"/>
  <c r="J269"/>
  <c r="K269"/>
  <c r="L269"/>
  <c r="G268"/>
  <c r="H268"/>
  <c r="I268"/>
  <c r="J268"/>
  <c r="K268"/>
  <c r="L268"/>
  <c r="G267"/>
  <c r="H267"/>
  <c r="I267"/>
  <c r="J267"/>
  <c r="K267"/>
  <c r="L267"/>
  <c r="G266"/>
  <c r="H266"/>
  <c r="H259" s="1"/>
  <c r="I266"/>
  <c r="J266"/>
  <c r="K266"/>
  <c r="L266"/>
  <c r="L261"/>
  <c r="F71"/>
  <c r="G71"/>
  <c r="H71"/>
  <c r="I71"/>
  <c r="J71"/>
  <c r="K71"/>
  <c r="L71"/>
  <c r="F40"/>
  <c r="G40"/>
  <c r="H40"/>
  <c r="I40"/>
  <c r="J40"/>
  <c r="K40"/>
  <c r="L40"/>
  <c r="E43"/>
  <c r="E44"/>
  <c r="E45"/>
  <c r="E42"/>
  <c r="F20"/>
  <c r="G20"/>
  <c r="H20"/>
  <c r="I20"/>
  <c r="J20"/>
  <c r="K20"/>
  <c r="L20"/>
  <c r="J259" l="1"/>
  <c r="L259"/>
  <c r="K259"/>
  <c r="G259"/>
  <c r="I259"/>
  <c r="E263"/>
  <c r="E261"/>
  <c r="E262"/>
  <c r="E152"/>
  <c r="E267"/>
  <c r="E264"/>
  <c r="E268"/>
  <c r="E40"/>
  <c r="E265"/>
  <c r="E111" i="5" l="1"/>
  <c r="E112"/>
  <c r="E110"/>
  <c r="E108"/>
  <c r="E109"/>
  <c r="E98"/>
  <c r="E99"/>
  <c r="E100"/>
  <c r="E101"/>
  <c r="E102"/>
  <c r="E103"/>
  <c r="E104"/>
  <c r="E105"/>
  <c r="E106"/>
  <c r="E97"/>
  <c r="E88"/>
  <c r="E89"/>
  <c r="E90"/>
  <c r="E91"/>
  <c r="E92"/>
  <c r="E93"/>
  <c r="E94"/>
  <c r="E95"/>
  <c r="E96"/>
  <c r="E78"/>
  <c r="E79"/>
  <c r="E80"/>
  <c r="E81"/>
  <c r="E82"/>
  <c r="E83"/>
  <c r="E84"/>
  <c r="E85"/>
  <c r="E86"/>
  <c r="E68"/>
  <c r="E69"/>
  <c r="E70"/>
  <c r="E71"/>
  <c r="E155" s="1"/>
  <c r="E72"/>
  <c r="E73"/>
  <c r="E74"/>
  <c r="E75"/>
  <c r="E76"/>
  <c r="E61"/>
  <c r="E60"/>
  <c r="E59"/>
  <c r="E58"/>
  <c r="E53"/>
  <c r="E38"/>
  <c r="E37"/>
  <c r="E36"/>
  <c r="E31"/>
  <c r="E23"/>
  <c r="E12"/>
  <c r="E13"/>
  <c r="E14"/>
  <c r="E15"/>
  <c r="E16"/>
  <c r="E17"/>
  <c r="E18"/>
  <c r="E20"/>
  <c r="E21"/>
  <c r="E154" s="1"/>
  <c r="E19"/>
  <c r="E152" s="1"/>
  <c r="G44" i="10"/>
  <c r="H44"/>
  <c r="I44"/>
  <c r="J44"/>
  <c r="K44"/>
  <c r="L44"/>
  <c r="F44"/>
  <c r="M280"/>
  <c r="N280"/>
  <c r="O280"/>
  <c r="P280"/>
  <c r="Q280"/>
  <c r="Q185"/>
  <c r="P185"/>
  <c r="O185"/>
  <c r="N185"/>
  <c r="J185"/>
  <c r="F185"/>
  <c r="E185"/>
  <c r="E184"/>
  <c r="E182" s="1"/>
  <c r="Q182"/>
  <c r="P182"/>
  <c r="O182"/>
  <c r="N182"/>
  <c r="L182"/>
  <c r="J182"/>
  <c r="H182"/>
  <c r="F182"/>
  <c r="E181"/>
  <c r="Q179"/>
  <c r="P179"/>
  <c r="O179"/>
  <c r="N179"/>
  <c r="L179"/>
  <c r="J179"/>
  <c r="H179"/>
  <c r="F179"/>
  <c r="G177"/>
  <c r="H177"/>
  <c r="I177"/>
  <c r="J177"/>
  <c r="K177"/>
  <c r="L177"/>
  <c r="F177"/>
  <c r="F408" s="1"/>
  <c r="G176"/>
  <c r="H176"/>
  <c r="I176"/>
  <c r="J176"/>
  <c r="K176"/>
  <c r="L176"/>
  <c r="F176"/>
  <c r="F407" s="1"/>
  <c r="G175"/>
  <c r="H175"/>
  <c r="I175"/>
  <c r="J175"/>
  <c r="K175"/>
  <c r="L175"/>
  <c r="M175"/>
  <c r="N175"/>
  <c r="O175"/>
  <c r="P175"/>
  <c r="Q175"/>
  <c r="F175"/>
  <c r="G174"/>
  <c r="H174"/>
  <c r="I174"/>
  <c r="J174"/>
  <c r="K174"/>
  <c r="L174"/>
  <c r="F174"/>
  <c r="G173"/>
  <c r="H173"/>
  <c r="I173"/>
  <c r="J173"/>
  <c r="K173"/>
  <c r="L173"/>
  <c r="F173"/>
  <c r="G172"/>
  <c r="G403" s="1"/>
  <c r="H172"/>
  <c r="H403" s="1"/>
  <c r="I172"/>
  <c r="I403" s="1"/>
  <c r="J172"/>
  <c r="J403" s="1"/>
  <c r="K172"/>
  <c r="K403" s="1"/>
  <c r="L172"/>
  <c r="L403" s="1"/>
  <c r="F172"/>
  <c r="F403" s="1"/>
  <c r="G171"/>
  <c r="G402" s="1"/>
  <c r="H171"/>
  <c r="H402" s="1"/>
  <c r="I171"/>
  <c r="I402" s="1"/>
  <c r="J171"/>
  <c r="J402" s="1"/>
  <c r="K171"/>
  <c r="K402" s="1"/>
  <c r="L171"/>
  <c r="L402" s="1"/>
  <c r="F171"/>
  <c r="F402" s="1"/>
  <c r="G170"/>
  <c r="G401" s="1"/>
  <c r="H170"/>
  <c r="H401" s="1"/>
  <c r="I170"/>
  <c r="I401" s="1"/>
  <c r="J170"/>
  <c r="J401" s="1"/>
  <c r="K170"/>
  <c r="K401" s="1"/>
  <c r="L170"/>
  <c r="F170"/>
  <c r="G169"/>
  <c r="H169"/>
  <c r="I169"/>
  <c r="I167" s="1"/>
  <c r="J169"/>
  <c r="J167" s="1"/>
  <c r="K169"/>
  <c r="K167" s="1"/>
  <c r="L169"/>
  <c r="L167" s="1"/>
  <c r="F169"/>
  <c r="F167" s="1"/>
  <c r="E55"/>
  <c r="E52"/>
  <c r="S167"/>
  <c r="N167"/>
  <c r="M167"/>
  <c r="G167"/>
  <c r="E166"/>
  <c r="E164" s="1"/>
  <c r="L164"/>
  <c r="J164"/>
  <c r="H164"/>
  <c r="F164"/>
  <c r="E163"/>
  <c r="E161" s="1"/>
  <c r="L161"/>
  <c r="J161"/>
  <c r="H161"/>
  <c r="F161"/>
  <c r="E160"/>
  <c r="E158" s="1"/>
  <c r="L158"/>
  <c r="J158"/>
  <c r="H158"/>
  <c r="F158"/>
  <c r="E157"/>
  <c r="E155" s="1"/>
  <c r="L155"/>
  <c r="J155"/>
  <c r="H155"/>
  <c r="F155"/>
  <c r="E154"/>
  <c r="E152" s="1"/>
  <c r="L152"/>
  <c r="J152"/>
  <c r="H152"/>
  <c r="F152"/>
  <c r="E151"/>
  <c r="E149" s="1"/>
  <c r="L149"/>
  <c r="J149"/>
  <c r="H149"/>
  <c r="F149"/>
  <c r="E148"/>
  <c r="E146" s="1"/>
  <c r="L146"/>
  <c r="J146"/>
  <c r="H146"/>
  <c r="F146"/>
  <c r="E145"/>
  <c r="E143" s="1"/>
  <c r="L143"/>
  <c r="J143"/>
  <c r="H143"/>
  <c r="F143"/>
  <c r="E142"/>
  <c r="E140" s="1"/>
  <c r="L140"/>
  <c r="J140"/>
  <c r="H140"/>
  <c r="F140"/>
  <c r="E139"/>
  <c r="E137" s="1"/>
  <c r="L137"/>
  <c r="J137"/>
  <c r="H137"/>
  <c r="F137"/>
  <c r="E136"/>
  <c r="E134" s="1"/>
  <c r="L134"/>
  <c r="J134"/>
  <c r="H134"/>
  <c r="F134"/>
  <c r="E130"/>
  <c r="E128" s="1"/>
  <c r="L128"/>
  <c r="J128"/>
  <c r="H128"/>
  <c r="F128"/>
  <c r="E127"/>
  <c r="E125" s="1"/>
  <c r="L125"/>
  <c r="J125"/>
  <c r="H125"/>
  <c r="F125"/>
  <c r="E124"/>
  <c r="E122" s="1"/>
  <c r="L122"/>
  <c r="J122"/>
  <c r="H122"/>
  <c r="F122"/>
  <c r="E121"/>
  <c r="E119" s="1"/>
  <c r="L119"/>
  <c r="J119"/>
  <c r="H119"/>
  <c r="F119"/>
  <c r="E118"/>
  <c r="E116" s="1"/>
  <c r="L116"/>
  <c r="J116"/>
  <c r="H116"/>
  <c r="F116"/>
  <c r="E115"/>
  <c r="E113" s="1"/>
  <c r="L113"/>
  <c r="J113"/>
  <c r="H113"/>
  <c r="F113"/>
  <c r="E109"/>
  <c r="E107" s="1"/>
  <c r="L107"/>
  <c r="J107"/>
  <c r="H107"/>
  <c r="F107"/>
  <c r="E106"/>
  <c r="E104" s="1"/>
  <c r="L104"/>
  <c r="J104"/>
  <c r="H104"/>
  <c r="F104"/>
  <c r="E103"/>
  <c r="E101" s="1"/>
  <c r="L101"/>
  <c r="J101"/>
  <c r="H101"/>
  <c r="F101"/>
  <c r="E100"/>
  <c r="E98" s="1"/>
  <c r="L98"/>
  <c r="J98"/>
  <c r="H98"/>
  <c r="F98"/>
  <c r="E97"/>
  <c r="E95" s="1"/>
  <c r="L95"/>
  <c r="J95"/>
  <c r="H95"/>
  <c r="F95"/>
  <c r="E94"/>
  <c r="E92" s="1"/>
  <c r="E91"/>
  <c r="E89" s="1"/>
  <c r="L89"/>
  <c r="J89"/>
  <c r="H89"/>
  <c r="F89"/>
  <c r="E88"/>
  <c r="E86" s="1"/>
  <c r="L86"/>
  <c r="J86"/>
  <c r="H86"/>
  <c r="F86"/>
  <c r="E85"/>
  <c r="E83" s="1"/>
  <c r="L83"/>
  <c r="J83"/>
  <c r="H83"/>
  <c r="F83"/>
  <c r="E82"/>
  <c r="E80" s="1"/>
  <c r="L80"/>
  <c r="J80"/>
  <c r="H80"/>
  <c r="F80"/>
  <c r="E79"/>
  <c r="L77"/>
  <c r="J77"/>
  <c r="H77"/>
  <c r="F77"/>
  <c r="E76"/>
  <c r="E74" s="1"/>
  <c r="J74"/>
  <c r="H74"/>
  <c r="E73"/>
  <c r="E71" s="1"/>
  <c r="E70"/>
  <c r="E68" s="1"/>
  <c r="Q68"/>
  <c r="P68"/>
  <c r="O68"/>
  <c r="N68"/>
  <c r="E67"/>
  <c r="E65" s="1"/>
  <c r="Q65"/>
  <c r="P65"/>
  <c r="O65"/>
  <c r="N65"/>
  <c r="E64"/>
  <c r="E62" s="1"/>
  <c r="Q62"/>
  <c r="P62"/>
  <c r="O62"/>
  <c r="N62"/>
  <c r="E61"/>
  <c r="E60"/>
  <c r="Q59"/>
  <c r="P59"/>
  <c r="O59"/>
  <c r="N59"/>
  <c r="L59"/>
  <c r="J59"/>
  <c r="H59"/>
  <c r="F59"/>
  <c r="E58"/>
  <c r="Q56"/>
  <c r="P56"/>
  <c r="O56"/>
  <c r="N56"/>
  <c r="L56"/>
  <c r="J56"/>
  <c r="H56"/>
  <c r="F56"/>
  <c r="E54"/>
  <c r="Q53"/>
  <c r="P53"/>
  <c r="O53"/>
  <c r="N53"/>
  <c r="L53"/>
  <c r="J53"/>
  <c r="H53"/>
  <c r="F53"/>
  <c r="Q50"/>
  <c r="P50"/>
  <c r="O50"/>
  <c r="N50"/>
  <c r="L50"/>
  <c r="J50"/>
  <c r="H50"/>
  <c r="F50"/>
  <c r="L401" l="1"/>
  <c r="F400"/>
  <c r="I400"/>
  <c r="J400"/>
  <c r="K400"/>
  <c r="G400"/>
  <c r="F401"/>
  <c r="L400"/>
  <c r="H400"/>
  <c r="E157" i="5"/>
  <c r="E153"/>
  <c r="E156"/>
  <c r="F43" i="10"/>
  <c r="I43"/>
  <c r="J43"/>
  <c r="K43"/>
  <c r="G43"/>
  <c r="L43"/>
  <c r="H43"/>
  <c r="E179"/>
  <c r="H167"/>
  <c r="E169"/>
  <c r="E167" s="1"/>
  <c r="E177"/>
  <c r="E173"/>
  <c r="E171"/>
  <c r="E175"/>
  <c r="E176"/>
  <c r="E53"/>
  <c r="E56"/>
  <c r="E170"/>
  <c r="E174"/>
  <c r="E172"/>
  <c r="E44"/>
  <c r="E43" s="1"/>
  <c r="E50"/>
  <c r="E77"/>
  <c r="E59"/>
  <c r="E401" l="1"/>
  <c r="E400"/>
  <c r="E310"/>
  <c r="E311"/>
  <c r="E306"/>
  <c r="E307"/>
  <c r="E302"/>
  <c r="E303"/>
  <c r="E299"/>
  <c r="E296"/>
  <c r="E293"/>
  <c r="E381" l="1"/>
  <c r="H375"/>
  <c r="E383"/>
  <c r="E385"/>
  <c r="F375"/>
  <c r="E378"/>
  <c r="E382"/>
  <c r="E380"/>
  <c r="E384"/>
  <c r="I375"/>
  <c r="L375"/>
  <c r="E379"/>
  <c r="J375"/>
  <c r="K375"/>
  <c r="G375"/>
  <c r="E377"/>
  <c r="L408"/>
  <c r="K408"/>
  <c r="J408"/>
  <c r="I408"/>
  <c r="H408"/>
  <c r="G408"/>
  <c r="M407"/>
  <c r="L407"/>
  <c r="K407"/>
  <c r="J407"/>
  <c r="I407"/>
  <c r="H407"/>
  <c r="H398" s="1"/>
  <c r="G407"/>
  <c r="M406"/>
  <c r="L406"/>
  <c r="L398" s="1"/>
  <c r="K406"/>
  <c r="J406"/>
  <c r="I406"/>
  <c r="I398" s="1"/>
  <c r="G406"/>
  <c r="M405"/>
  <c r="M404"/>
  <c r="M403"/>
  <c r="M402"/>
  <c r="E367"/>
  <c r="L356"/>
  <c r="K356"/>
  <c r="J356"/>
  <c r="I356"/>
  <c r="H356"/>
  <c r="G356"/>
  <c r="F356"/>
  <c r="L352"/>
  <c r="K352"/>
  <c r="J352"/>
  <c r="I352"/>
  <c r="H352"/>
  <c r="G352"/>
  <c r="F352"/>
  <c r="E352"/>
  <c r="L348"/>
  <c r="K348"/>
  <c r="J348"/>
  <c r="I348"/>
  <c r="H348"/>
  <c r="G348"/>
  <c r="F348"/>
  <c r="E348"/>
  <c r="L344"/>
  <c r="K344"/>
  <c r="J344"/>
  <c r="I344"/>
  <c r="H344"/>
  <c r="G344"/>
  <c r="F344"/>
  <c r="E344"/>
  <c r="L340"/>
  <c r="K340"/>
  <c r="J340"/>
  <c r="I340"/>
  <c r="H340"/>
  <c r="G340"/>
  <c r="F340"/>
  <c r="E340"/>
  <c r="L336"/>
  <c r="K336"/>
  <c r="J336"/>
  <c r="I336"/>
  <c r="H336"/>
  <c r="G336"/>
  <c r="F336"/>
  <c r="L328"/>
  <c r="K328"/>
  <c r="J328"/>
  <c r="I328"/>
  <c r="H328"/>
  <c r="G328"/>
  <c r="F328"/>
  <c r="E328"/>
  <c r="L320"/>
  <c r="K320"/>
  <c r="J320"/>
  <c r="I320"/>
  <c r="H320"/>
  <c r="G320"/>
  <c r="F320"/>
  <c r="E320"/>
  <c r="L316"/>
  <c r="K316"/>
  <c r="J316"/>
  <c r="I316"/>
  <c r="H316"/>
  <c r="G316"/>
  <c r="F316"/>
  <c r="E316"/>
  <c r="L312"/>
  <c r="K312"/>
  <c r="J312"/>
  <c r="I312"/>
  <c r="H312"/>
  <c r="G312"/>
  <c r="F312"/>
  <c r="E312"/>
  <c r="L308"/>
  <c r="K308"/>
  <c r="J308"/>
  <c r="I308"/>
  <c r="H308"/>
  <c r="G308"/>
  <c r="F308"/>
  <c r="E308"/>
  <c r="L304"/>
  <c r="K304"/>
  <c r="J304"/>
  <c r="I304"/>
  <c r="H304"/>
  <c r="G304"/>
  <c r="F304"/>
  <c r="E304"/>
  <c r="L300"/>
  <c r="K300"/>
  <c r="J300"/>
  <c r="I300"/>
  <c r="H300"/>
  <c r="G300"/>
  <c r="F300"/>
  <c r="E300"/>
  <c r="L297"/>
  <c r="K297"/>
  <c r="J297"/>
  <c r="I297"/>
  <c r="H297"/>
  <c r="G297"/>
  <c r="F297"/>
  <c r="E297"/>
  <c r="L294"/>
  <c r="K294"/>
  <c r="J294"/>
  <c r="I294"/>
  <c r="H294"/>
  <c r="G294"/>
  <c r="F294"/>
  <c r="E294"/>
  <c r="L291"/>
  <c r="K291"/>
  <c r="J291"/>
  <c r="I291"/>
  <c r="H291"/>
  <c r="G291"/>
  <c r="F291"/>
  <c r="E291"/>
  <c r="E290"/>
  <c r="E288" s="1"/>
  <c r="Q288"/>
  <c r="P288"/>
  <c r="O288"/>
  <c r="N288"/>
  <c r="L288"/>
  <c r="K288"/>
  <c r="J288"/>
  <c r="I288"/>
  <c r="H288"/>
  <c r="G288"/>
  <c r="F288"/>
  <c r="J398" l="1"/>
  <c r="G398"/>
  <c r="K398"/>
  <c r="E356"/>
  <c r="E336"/>
  <c r="E405"/>
  <c r="E403"/>
  <c r="E406"/>
  <c r="E402"/>
  <c r="E375"/>
  <c r="E408" l="1"/>
  <c r="G276"/>
  <c r="H276"/>
  <c r="L276"/>
  <c r="I276"/>
  <c r="F276"/>
  <c r="J276"/>
  <c r="K276"/>
  <c r="E275"/>
  <c r="L273"/>
  <c r="K273"/>
  <c r="J273"/>
  <c r="I273"/>
  <c r="H273"/>
  <c r="G273"/>
  <c r="F273"/>
  <c r="E273"/>
  <c r="E272"/>
  <c r="L270"/>
  <c r="K270"/>
  <c r="J270"/>
  <c r="I270"/>
  <c r="H270"/>
  <c r="G270"/>
  <c r="F270"/>
  <c r="E270"/>
  <c r="E269"/>
  <c r="E268"/>
  <c r="L266"/>
  <c r="K266"/>
  <c r="J266"/>
  <c r="I266"/>
  <c r="H266"/>
  <c r="G266"/>
  <c r="F266"/>
  <c r="E265"/>
  <c r="E264"/>
  <c r="L262"/>
  <c r="K262"/>
  <c r="J262"/>
  <c r="I262"/>
  <c r="H262"/>
  <c r="G262"/>
  <c r="F262"/>
  <c r="E261"/>
  <c r="E260"/>
  <c r="L258"/>
  <c r="K258"/>
  <c r="J258"/>
  <c r="I258"/>
  <c r="H258"/>
  <c r="G258"/>
  <c r="F258"/>
  <c r="E257"/>
  <c r="L255"/>
  <c r="K255"/>
  <c r="J255"/>
  <c r="I255"/>
  <c r="H255"/>
  <c r="G255"/>
  <c r="F255"/>
  <c r="E255"/>
  <c r="E254"/>
  <c r="E253"/>
  <c r="L251"/>
  <c r="K251"/>
  <c r="J251"/>
  <c r="I251"/>
  <c r="H251"/>
  <c r="G251"/>
  <c r="F251"/>
  <c r="E250"/>
  <c r="E249"/>
  <c r="L247"/>
  <c r="K247"/>
  <c r="J247"/>
  <c r="I247"/>
  <c r="H247"/>
  <c r="G247"/>
  <c r="F247"/>
  <c r="E246"/>
  <c r="E245"/>
  <c r="L243"/>
  <c r="K243"/>
  <c r="J243"/>
  <c r="I243"/>
  <c r="H243"/>
  <c r="G243"/>
  <c r="F243"/>
  <c r="E242"/>
  <c r="E241"/>
  <c r="L239"/>
  <c r="K239"/>
  <c r="J239"/>
  <c r="I239"/>
  <c r="H239"/>
  <c r="G239"/>
  <c r="F239"/>
  <c r="E238"/>
  <c r="E237"/>
  <c r="L235"/>
  <c r="K235"/>
  <c r="J235"/>
  <c r="I235"/>
  <c r="H235"/>
  <c r="G235"/>
  <c r="F235"/>
  <c r="E234"/>
  <c r="L232"/>
  <c r="K232"/>
  <c r="J232"/>
  <c r="I232"/>
  <c r="H232"/>
  <c r="G232"/>
  <c r="F232"/>
  <c r="E232"/>
  <c r="E231"/>
  <c r="L229"/>
  <c r="K229"/>
  <c r="J229"/>
  <c r="I229"/>
  <c r="H229"/>
  <c r="G229"/>
  <c r="F229"/>
  <c r="E229"/>
  <c r="E228"/>
  <c r="E226" s="1"/>
  <c r="L226"/>
  <c r="K226"/>
  <c r="J226"/>
  <c r="I226"/>
  <c r="H226"/>
  <c r="G226"/>
  <c r="F226"/>
  <c r="E225"/>
  <c r="L223"/>
  <c r="K223"/>
  <c r="J223"/>
  <c r="I223"/>
  <c r="H223"/>
  <c r="G223"/>
  <c r="F223"/>
  <c r="E223"/>
  <c r="E222"/>
  <c r="L220"/>
  <c r="K220"/>
  <c r="J220"/>
  <c r="I220"/>
  <c r="H220"/>
  <c r="G220"/>
  <c r="F220"/>
  <c r="E220"/>
  <c r="E219"/>
  <c r="Q217"/>
  <c r="P217"/>
  <c r="O217"/>
  <c r="N217"/>
  <c r="L217"/>
  <c r="K217"/>
  <c r="J217"/>
  <c r="I217"/>
  <c r="H217"/>
  <c r="G217"/>
  <c r="F217"/>
  <c r="E217"/>
  <c r="E216"/>
  <c r="Q214"/>
  <c r="P214"/>
  <c r="O214"/>
  <c r="N214"/>
  <c r="L214"/>
  <c r="K214"/>
  <c r="J214"/>
  <c r="I214"/>
  <c r="H214"/>
  <c r="G214"/>
  <c r="F214"/>
  <c r="E213"/>
  <c r="E284" s="1"/>
  <c r="Q211"/>
  <c r="P211"/>
  <c r="O211"/>
  <c r="N211"/>
  <c r="L211"/>
  <c r="K211"/>
  <c r="J211"/>
  <c r="I211"/>
  <c r="H211"/>
  <c r="G211"/>
  <c r="F211"/>
  <c r="E211"/>
  <c r="E210"/>
  <c r="E208" s="1"/>
  <c r="Q208"/>
  <c r="P208"/>
  <c r="O208"/>
  <c r="N208"/>
  <c r="L208"/>
  <c r="J208"/>
  <c r="H208"/>
  <c r="F208"/>
  <c r="E207"/>
  <c r="E205" s="1"/>
  <c r="Q205"/>
  <c r="P205"/>
  <c r="O205"/>
  <c r="N205"/>
  <c r="L205"/>
  <c r="K205"/>
  <c r="J205"/>
  <c r="I205"/>
  <c r="H205"/>
  <c r="G205"/>
  <c r="F205"/>
  <c r="E204"/>
  <c r="Q202"/>
  <c r="P202"/>
  <c r="O202"/>
  <c r="N202"/>
  <c r="L202"/>
  <c r="J202"/>
  <c r="H202"/>
  <c r="F202"/>
  <c r="E201"/>
  <c r="E200"/>
  <c r="Q198"/>
  <c r="P198"/>
  <c r="O198"/>
  <c r="N198"/>
  <c r="E197"/>
  <c r="E196"/>
  <c r="Q194"/>
  <c r="P194"/>
  <c r="O194"/>
  <c r="N194"/>
  <c r="L194"/>
  <c r="K194"/>
  <c r="J194"/>
  <c r="I194"/>
  <c r="H194"/>
  <c r="G194"/>
  <c r="F194"/>
  <c r="E193"/>
  <c r="E191" s="1"/>
  <c r="Q191"/>
  <c r="P191"/>
  <c r="O191"/>
  <c r="N191"/>
  <c r="L191"/>
  <c r="K191"/>
  <c r="J191"/>
  <c r="I191"/>
  <c r="H191"/>
  <c r="G191"/>
  <c r="F191"/>
  <c r="E190"/>
  <c r="Q188"/>
  <c r="P188"/>
  <c r="O188"/>
  <c r="N188"/>
  <c r="L188"/>
  <c r="K188"/>
  <c r="J188"/>
  <c r="I188"/>
  <c r="H188"/>
  <c r="G188"/>
  <c r="F188"/>
  <c r="E188"/>
  <c r="E407" l="1"/>
  <c r="F398"/>
  <c r="E198"/>
  <c r="E214"/>
  <c r="E285"/>
  <c r="E202"/>
  <c r="E235"/>
  <c r="E247"/>
  <c r="E262"/>
  <c r="E404"/>
  <c r="E239"/>
  <c r="E194"/>
  <c r="E266"/>
  <c r="E243"/>
  <c r="E258"/>
  <c r="E251"/>
  <c r="L8" i="12"/>
  <c r="L9"/>
  <c r="L7"/>
  <c r="L10" l="1"/>
  <c r="E398" i="10"/>
  <c r="E276"/>
  <c r="F196" i="9"/>
  <c r="G273"/>
  <c r="H196"/>
  <c r="I193"/>
  <c r="J196"/>
  <c r="K273"/>
  <c r="L196"/>
  <c r="M193"/>
  <c r="E184"/>
  <c r="S43" i="10"/>
  <c r="M286"/>
  <c r="M408" s="1"/>
  <c r="M398" s="1"/>
  <c r="M259" i="9"/>
  <c r="G280"/>
  <c r="I280"/>
  <c r="K280"/>
  <c r="M280"/>
  <c r="G279"/>
  <c r="I279"/>
  <c r="K279"/>
  <c r="M279"/>
  <c r="N279"/>
  <c r="O279"/>
  <c r="P279"/>
  <c r="Q279"/>
  <c r="G278"/>
  <c r="I278"/>
  <c r="K278"/>
  <c r="M278"/>
  <c r="G277"/>
  <c r="I277"/>
  <c r="K277"/>
  <c r="M277"/>
  <c r="G276"/>
  <c r="I276"/>
  <c r="K276"/>
  <c r="M276"/>
  <c r="G275"/>
  <c r="I275"/>
  <c r="K275"/>
  <c r="M275"/>
  <c r="G274"/>
  <c r="I274"/>
  <c r="K274"/>
  <c r="M274"/>
  <c r="G272"/>
  <c r="I272"/>
  <c r="K272"/>
  <c r="M272"/>
  <c r="N265"/>
  <c r="O265"/>
  <c r="Q265"/>
  <c r="F203"/>
  <c r="H203"/>
  <c r="J203"/>
  <c r="L203"/>
  <c r="F202"/>
  <c r="H202"/>
  <c r="J202"/>
  <c r="L202"/>
  <c r="F201"/>
  <c r="H201"/>
  <c r="J201"/>
  <c r="L201"/>
  <c r="F200"/>
  <c r="H200"/>
  <c r="J200"/>
  <c r="L200"/>
  <c r="N200"/>
  <c r="O200"/>
  <c r="P200"/>
  <c r="Q200"/>
  <c r="F199"/>
  <c r="H199"/>
  <c r="J199"/>
  <c r="L199"/>
  <c r="F198"/>
  <c r="H198"/>
  <c r="J198"/>
  <c r="L198"/>
  <c r="N198"/>
  <c r="O198"/>
  <c r="P198"/>
  <c r="Q198"/>
  <c r="H197"/>
  <c r="L197"/>
  <c r="F195"/>
  <c r="H195"/>
  <c r="J195"/>
  <c r="L195"/>
  <c r="N147"/>
  <c r="O147"/>
  <c r="P147"/>
  <c r="G140"/>
  <c r="I140"/>
  <c r="K140"/>
  <c r="M140"/>
  <c r="F79"/>
  <c r="H79"/>
  <c r="J79"/>
  <c r="L79"/>
  <c r="F78"/>
  <c r="H78"/>
  <c r="J78"/>
  <c r="L78"/>
  <c r="F77"/>
  <c r="H77"/>
  <c r="J77"/>
  <c r="L77"/>
  <c r="F76"/>
  <c r="H76"/>
  <c r="J76"/>
  <c r="L76"/>
  <c r="F75"/>
  <c r="H75"/>
  <c r="J75"/>
  <c r="L75"/>
  <c r="F74"/>
  <c r="H74"/>
  <c r="J74"/>
  <c r="L74"/>
  <c r="G69"/>
  <c r="I69"/>
  <c r="K69"/>
  <c r="M69"/>
  <c r="F73"/>
  <c r="H73"/>
  <c r="J73"/>
  <c r="L73"/>
  <c r="F72"/>
  <c r="H72"/>
  <c r="J72"/>
  <c r="L72"/>
  <c r="F69"/>
  <c r="F160" i="5"/>
  <c r="H160"/>
  <c r="J160"/>
  <c r="L160"/>
  <c r="F159"/>
  <c r="H159"/>
  <c r="J159"/>
  <c r="L159"/>
  <c r="F158"/>
  <c r="H158"/>
  <c r="J158"/>
  <c r="L158"/>
  <c r="F113"/>
  <c r="G113"/>
  <c r="H113"/>
  <c r="I113"/>
  <c r="J113"/>
  <c r="K113"/>
  <c r="M113"/>
  <c r="G150"/>
  <c r="G9" s="1"/>
  <c r="I150"/>
  <c r="I9" s="1"/>
  <c r="K150"/>
  <c r="K9" s="1"/>
  <c r="M150"/>
  <c r="M9" s="1"/>
  <c r="L276" i="9" l="1"/>
  <c r="L278"/>
  <c r="L279"/>
  <c r="L280"/>
  <c r="J150" i="5"/>
  <c r="J9" s="1"/>
  <c r="F150"/>
  <c r="F9" s="1"/>
  <c r="H150"/>
  <c r="H9" s="1"/>
  <c r="L69" i="9"/>
  <c r="L150" i="5"/>
  <c r="L9" s="1"/>
  <c r="F272" i="9"/>
  <c r="H193"/>
  <c r="F140"/>
  <c r="L277"/>
  <c r="J278"/>
  <c r="J272"/>
  <c r="J275"/>
  <c r="J69"/>
  <c r="L140"/>
  <c r="L193"/>
  <c r="L273"/>
  <c r="J276"/>
  <c r="J277"/>
  <c r="J279"/>
  <c r="J280"/>
  <c r="J193"/>
  <c r="F275"/>
  <c r="F276"/>
  <c r="F278"/>
  <c r="F279"/>
  <c r="F273"/>
  <c r="L275"/>
  <c r="L274"/>
  <c r="K270"/>
  <c r="G270"/>
  <c r="H69"/>
  <c r="J274"/>
  <c r="L272"/>
  <c r="G193"/>
  <c r="K193"/>
  <c r="M273"/>
  <c r="M270" s="1"/>
  <c r="I273"/>
  <c r="I270" s="1"/>
  <c r="M276" i="10"/>
  <c r="L163" i="9"/>
  <c r="J163"/>
  <c r="H163"/>
  <c r="L270" l="1"/>
  <c r="E89" l="1"/>
  <c r="E90"/>
  <c r="E91"/>
  <c r="H88"/>
  <c r="H142" s="1"/>
  <c r="H86" l="1"/>
  <c r="E142"/>
  <c r="H274"/>
  <c r="H279"/>
  <c r="H275"/>
  <c r="E88"/>
  <c r="H278"/>
  <c r="H273"/>
  <c r="H277"/>
  <c r="H280"/>
  <c r="H276"/>
  <c r="J273" l="1"/>
  <c r="J270" s="1"/>
  <c r="J140"/>
  <c r="E86"/>
  <c r="H140"/>
  <c r="H272"/>
  <c r="H270" s="1"/>
  <c r="E122"/>
  <c r="E123"/>
  <c r="E124"/>
  <c r="E125"/>
  <c r="E126"/>
  <c r="E127"/>
  <c r="E128"/>
  <c r="E121"/>
  <c r="E100"/>
  <c r="F167"/>
  <c r="E166"/>
  <c r="E165"/>
  <c r="E185"/>
  <c r="E186"/>
  <c r="E187"/>
  <c r="E188"/>
  <c r="E189"/>
  <c r="E190"/>
  <c r="E191"/>
  <c r="E192"/>
  <c r="E171"/>
  <c r="E172"/>
  <c r="E174"/>
  <c r="E175"/>
  <c r="E176"/>
  <c r="E177"/>
  <c r="E178"/>
  <c r="E170"/>
  <c r="E173"/>
  <c r="E22"/>
  <c r="E20" s="1"/>
  <c r="E75"/>
  <c r="E160" i="5"/>
  <c r="E159"/>
  <c r="E158"/>
  <c r="L107"/>
  <c r="E107" s="1"/>
  <c r="L87"/>
  <c r="E87" s="1"/>
  <c r="L77"/>
  <c r="E77" s="1"/>
  <c r="L67"/>
  <c r="E67" s="1"/>
  <c r="L11"/>
  <c r="L35"/>
  <c r="E35" s="1"/>
  <c r="L22"/>
  <c r="E22" s="1"/>
  <c r="L51" l="1"/>
  <c r="E203" i="9"/>
  <c r="E182"/>
  <c r="E199"/>
  <c r="E195"/>
  <c r="E201"/>
  <c r="E168"/>
  <c r="E198" s="1"/>
  <c r="E200"/>
  <c r="E11" i="5"/>
  <c r="E51" s="1"/>
  <c r="E202" i="9"/>
  <c r="E71"/>
  <c r="E167"/>
  <c r="E197" s="1"/>
  <c r="F197"/>
  <c r="F163"/>
  <c r="L113" i="5"/>
  <c r="E196" i="9"/>
  <c r="E73"/>
  <c r="E120"/>
  <c r="E74"/>
  <c r="E76"/>
  <c r="E79"/>
  <c r="E72"/>
  <c r="E78"/>
  <c r="E77"/>
  <c r="E150" i="5"/>
  <c r="E9" s="1"/>
  <c r="E193" i="9" l="1"/>
  <c r="E273"/>
  <c r="F193"/>
  <c r="F274"/>
  <c r="E163"/>
  <c r="E275"/>
  <c r="E276"/>
  <c r="E69"/>
  <c r="E278"/>
  <c r="E140"/>
  <c r="E279"/>
  <c r="E272"/>
  <c r="E274"/>
  <c r="N113" i="5"/>
  <c r="N23" i="11"/>
  <c r="N22"/>
  <c r="N21"/>
  <c r="N20"/>
  <c r="N19"/>
  <c r="N18"/>
  <c r="N17"/>
  <c r="N16"/>
  <c r="N13"/>
  <c r="N12"/>
  <c r="N11"/>
  <c r="N10"/>
  <c r="N9"/>
  <c r="N8"/>
  <c r="N7"/>
  <c r="N6"/>
  <c r="N276" i="10" l="1"/>
  <c r="P265" i="9"/>
  <c r="Q182"/>
  <c r="P182"/>
  <c r="O182"/>
  <c r="N182"/>
  <c r="P168"/>
  <c r="Q163"/>
  <c r="P163"/>
  <c r="O163"/>
  <c r="N163"/>
  <c r="Q152"/>
  <c r="P152"/>
  <c r="O152"/>
  <c r="N152"/>
  <c r="P120"/>
  <c r="O120"/>
  <c r="N120"/>
  <c r="P100"/>
  <c r="O100"/>
  <c r="N100"/>
  <c r="Q91"/>
  <c r="Q147" s="1"/>
  <c r="Q90"/>
  <c r="Q89"/>
  <c r="Q88"/>
  <c r="Q40"/>
  <c r="P40"/>
  <c r="O40"/>
  <c r="Q20"/>
  <c r="P20"/>
  <c r="O20"/>
  <c r="N20"/>
  <c r="Q86" l="1"/>
  <c r="P86"/>
  <c r="O86" l="1"/>
  <c r="N86" l="1"/>
  <c r="E113" i="5" l="1"/>
  <c r="N150" l="1"/>
  <c r="N9" s="1"/>
  <c r="F280" i="9"/>
  <c r="F277"/>
  <c r="E266"/>
  <c r="F259"/>
  <c r="E269"/>
  <c r="E280" s="1"/>
  <c r="F270" l="1"/>
  <c r="E259"/>
  <c r="E277"/>
  <c r="E270" s="1"/>
</calcChain>
</file>

<file path=xl/sharedStrings.xml><?xml version="1.0" encoding="utf-8"?>
<sst xmlns="http://schemas.openxmlformats.org/spreadsheetml/2006/main" count="3450" uniqueCount="772">
  <si>
    <t>Ответственные исполнители</t>
  </si>
  <si>
    <t xml:space="preserve">Срок реализации </t>
  </si>
  <si>
    <t>в том числе:</t>
  </si>
  <si>
    <t>2022 год</t>
  </si>
  <si>
    <t>2023 год</t>
  </si>
  <si>
    <t>2024 год</t>
  </si>
  <si>
    <t>2025 год</t>
  </si>
  <si>
    <t>2026 год</t>
  </si>
  <si>
    <t>2029 год</t>
  </si>
  <si>
    <t>2030 год</t>
  </si>
  <si>
    <t>2022-2030 годы</t>
  </si>
  <si>
    <t>2027 год</t>
  </si>
  <si>
    <t>2028 год</t>
  </si>
  <si>
    <t>ООО "Водоресурс"</t>
  </si>
  <si>
    <t>Строительство водопроводной сети, расположенной по адресу: Приморский край, г. Лесозаводск, ул. 9 Января (участок от жилого дома ул. 9 Января,74 до жилого дома ул. 9 Января,22)</t>
  </si>
  <si>
    <t>ООО "Водосток"</t>
  </si>
  <si>
    <t>Переселение из аварийного жилищного фонла</t>
  </si>
  <si>
    <t>Ремонт автомобильного моста через р. Уссури г. Лесозаводск Приморский край</t>
  </si>
  <si>
    <t>Строительство нового автомобильного моста через р. Уссури</t>
  </si>
  <si>
    <t>№ п/п</t>
  </si>
  <si>
    <t>ИТОГО ПО ПЛАНУ МЕРОПРИЯТИЙ, ПРОЕКТАМ</t>
  </si>
  <si>
    <t>Ввод в оборот залежных земель (ООО "Грин Лэнд", ИП,ГКФХ "Трубицын")</t>
  </si>
  <si>
    <t xml:space="preserve">Ремонт входной группы сельского клуба с. Глазовка  </t>
  </si>
  <si>
    <t>Ремонт кровли крыши, ремонт крыльца, частичный ремонт фасада, замена дверей центрального и запасного входов ЦГБ им. М. Горького.</t>
  </si>
  <si>
    <t>Комплектование книжного фонда МБУК «Централизованная библиотечная система»</t>
  </si>
  <si>
    <t>Текущий ремонт внутренних помещений библиотеки с. Тамга</t>
  </si>
  <si>
    <t>Ограждение и асфальтирование территории Городского дома культуры</t>
  </si>
  <si>
    <t>Ограждение и асфальтирование территории сельского клуба с. Ружино</t>
  </si>
  <si>
    <t>Ограждение и асфальтирование территории сельского клуба с. Марково</t>
  </si>
  <si>
    <t>Ограждение и асфальтирование территории сельского клуба с. Курское</t>
  </si>
  <si>
    <t>2023-2030 годы</t>
  </si>
  <si>
    <t>Средства федерального бюджета</t>
  </si>
  <si>
    <t>Бюджет Приморского края</t>
  </si>
  <si>
    <t>Бюджет Лесозаводского городского округа</t>
  </si>
  <si>
    <t>Внебюджетные средства</t>
  </si>
  <si>
    <t>Обеспечение инженерной инфраструктурой  земельных участков, в районе пер. Высотного, с. Урожайное, местоположение которых "примерно в 122 м на юго-восток от здания, расположенного по адресу: Приморский край, с. Урожайное, пер. Высотный, д. 16а"</t>
  </si>
  <si>
    <t xml:space="preserve">Реконструкция автомобильного пункта пропуска через государственную границу Российской Федерации с. Марково, Приморский край, </t>
  </si>
  <si>
    <t xml:space="preserve">2024 год </t>
  </si>
  <si>
    <t>Строительство путепровода через железнодорожные пути по ул. Дзержинского в с. Полевом</t>
  </si>
  <si>
    <t>Строительство путепровода через железнодорожные пути в с. Урожайном, (а/д "с. Ружино- ст. Ружино")</t>
  </si>
  <si>
    <t>Реконструкция самотечного коллектора к многоквартирным жилым домам, расположенным по адресу: Приморский край, г.  Лесозаводск, ул. 9 Января, Пушкинская, Калининская</t>
  </si>
  <si>
    <t>Модернизация источников теплоснабжения</t>
  </si>
  <si>
    <t>Заполнения контактных осветлителей загрузкой до проектных отметок в здании чистой воды на объекте: водоочистных сооружений реки Уссури, расположенных по адресу: Приморский край, г. Лесозаводск, 
ул. Староуссурская, 64,65</t>
  </si>
  <si>
    <t>Реконструкция очистных сооружений: ул. Мира, ул. Приморская.</t>
  </si>
  <si>
    <t>ООО "Лесозаводский перерабатывающий комплекс"</t>
  </si>
  <si>
    <t>Строительство линии по распиловке круглого леса и модернизация оборудования</t>
  </si>
  <si>
    <t>ООО "Форсаж"</t>
  </si>
  <si>
    <t xml:space="preserve">ООО "Лесозаводское дорожное эксплуатационное предприятие" </t>
  </si>
  <si>
    <t>ООО "Скит"</t>
  </si>
  <si>
    <t>Обеспечение безопасности людей на водных объектах (информирование, предупреждение) и профилактика терроризма и экстремизма</t>
  </si>
  <si>
    <t>Приобретение сельскохозяйственной техники и оборудования</t>
  </si>
  <si>
    <t>Выполнение агротехнологических работ</t>
  </si>
  <si>
    <t>Модернизация производства (окончание строительства и ввод в эксплуатациюовощехранилище) (ИП,ГКФХ "Трубицын В.Т.")</t>
  </si>
  <si>
    <t xml:space="preserve">Строительство канализационных очистных сооружений мкр. Юго-Западный </t>
  </si>
  <si>
    <t xml:space="preserve">Строительство канализационных очистных сооружений мкр. Ружино и сетей водоотведения        </t>
  </si>
  <si>
    <t>Строительство и капитальный ремонт  сооружений децентрализованного водоснабжения</t>
  </si>
  <si>
    <t>Строительство и капитальный ремонт ливневой канализации на территории ЛГО</t>
  </si>
  <si>
    <t>Модернизация сетей канализации                            с. Пантелеймоновка</t>
  </si>
  <si>
    <t>Повышение безопасность дорожной сети</t>
  </si>
  <si>
    <t>Ремонт автомобильного моста через протоку Донская ул. Марковская  г. Лесозаводск Приморский край</t>
  </si>
  <si>
    <t>Обустройство остановочных пунктов</t>
  </si>
  <si>
    <t>Ремонт автомобильного моста расп. на  пересечении улиц Первомайская и Кубанская  г. Лесозаводск Приморский край</t>
  </si>
  <si>
    <t>Благоустройство общественных территорий, дворовых территорий</t>
  </si>
  <si>
    <t xml:space="preserve">Строительство и реконструкция и ремонт наружного освещения </t>
  </si>
  <si>
    <t>Проведение комплекса работ по благоустройству Лесозаводского городского округа</t>
  </si>
  <si>
    <t>Строительство приюта для безнадзорных и бездомных животных на территории ЛГО</t>
  </si>
  <si>
    <r>
      <t xml:space="preserve">Капитальный ремонт муниципального жилого фонда, общего имущества в многоквартирных домах                        </t>
    </r>
    <r>
      <rPr>
        <b/>
        <sz val="11"/>
        <rFont val="Times New Roman"/>
        <family val="1"/>
        <charset val="204"/>
      </rPr>
      <t/>
    </r>
  </si>
  <si>
    <t>Строительство станции водоподготовки в Лесозаводском городском округе мкр. Юго-Западный</t>
  </si>
  <si>
    <t xml:space="preserve">Модернизация линии производства </t>
  </si>
  <si>
    <t>ПЕРЕЧЕНЬ</t>
  </si>
  <si>
    <t>1. Промышленность</t>
  </si>
  <si>
    <t>2. Строительство</t>
  </si>
  <si>
    <t>Всего по разделу  1. Промышленность</t>
  </si>
  <si>
    <t>1</t>
  </si>
  <si>
    <t>2</t>
  </si>
  <si>
    <t>3</t>
  </si>
  <si>
    <t>4</t>
  </si>
  <si>
    <t>Срок реализации</t>
  </si>
  <si>
    <t>Объем инвестиций, млн.рублей</t>
  </si>
  <si>
    <t>Количество создаваемых рабочих мест, единиц</t>
  </si>
  <si>
    <t>Ожидаемый результат</t>
  </si>
  <si>
    <t>2022-2023 годы</t>
  </si>
  <si>
    <t>2022-2024 годы</t>
  </si>
  <si>
    <t xml:space="preserve">2022-2024 годы </t>
  </si>
  <si>
    <t>5</t>
  </si>
  <si>
    <t>6</t>
  </si>
  <si>
    <t>7</t>
  </si>
  <si>
    <t>8</t>
  </si>
  <si>
    <t>2022-2026 годы</t>
  </si>
  <si>
    <t xml:space="preserve">2022-2026 годы </t>
  </si>
  <si>
    <t>1.  Здравоохранение</t>
  </si>
  <si>
    <t>9</t>
  </si>
  <si>
    <t>10</t>
  </si>
  <si>
    <t>11</t>
  </si>
  <si>
    <t>12</t>
  </si>
  <si>
    <t>Всего по разделу 1. Здравоохранение</t>
  </si>
  <si>
    <t>13</t>
  </si>
  <si>
    <t>14</t>
  </si>
  <si>
    <t>15</t>
  </si>
  <si>
    <t>30</t>
  </si>
  <si>
    <t>Всего по разделу "Культура"</t>
  </si>
  <si>
    <t>Всего по разделу  2. Строительство</t>
  </si>
  <si>
    <t xml:space="preserve"> Администрация Лесозаводского городского округа</t>
  </si>
  <si>
    <t>Администрация Лесозаводского городского округа</t>
  </si>
  <si>
    <t>Наименование мероприятия, проекта</t>
  </si>
  <si>
    <t>Общий объем финансирования, млн.руб.</t>
  </si>
  <si>
    <t xml:space="preserve">Итого по разделу 1. Автотранспортная и инженерная  инфраструктура </t>
  </si>
  <si>
    <t>1. Автотранспортная и инженерная  инфраструктура</t>
  </si>
  <si>
    <t>2. Инфраструктура жилищно-коммунального хозяйства</t>
  </si>
  <si>
    <t>3. Охрана окружающей среды</t>
  </si>
  <si>
    <t>4. Прочая инфраструктура</t>
  </si>
  <si>
    <t>Итого по разделу 1. Ифраструктура жилищно-коммунального хозяйства</t>
  </si>
  <si>
    <t>Итого по разделу 3. Охрана окружающей среды</t>
  </si>
  <si>
    <t>Итого по разделу 4. Прочая инфраструктура</t>
  </si>
  <si>
    <t xml:space="preserve">Наименование мероприятия </t>
  </si>
  <si>
    <t>Ответственные исполнители, участники</t>
  </si>
  <si>
    <t>Всего по разделу  3. Сельское хозяйство</t>
  </si>
  <si>
    <r>
      <rPr>
        <b/>
        <sz val="8"/>
        <color rgb="FF000000"/>
        <rFont val="Times New Roman"/>
        <family val="1"/>
        <charset val="204"/>
      </rPr>
      <t>2. Социальная сфера</t>
    </r>
  </si>
  <si>
    <r>
      <t xml:space="preserve">Формирование перечня земельных участков в местах массового отдыха для определения их </t>
    </r>
    <r>
      <rPr>
        <sz val="8"/>
        <color rgb="FF000000"/>
        <rFont val="Times New Roman"/>
        <family val="1"/>
        <charset val="204"/>
      </rPr>
      <t>дальнейшего использования, в том числе проектов в сфере развития туризма</t>
    </r>
  </si>
  <si>
    <t>Организация подготовки (переподготовки) специалистов по специальностям высшего  и среднего профессионального образования
университета</t>
  </si>
  <si>
    <r>
      <t xml:space="preserve">Реализация мер по строительству специализированного и предоставлению арендного жилья для  </t>
    </r>
    <r>
      <rPr>
        <sz val="8"/>
        <color rgb="FF000000"/>
        <rFont val="Times New Roman"/>
        <family val="1"/>
        <charset val="204"/>
      </rPr>
      <t>работников бюджетных учреждений</t>
    </r>
  </si>
  <si>
    <t>2022-2030 год</t>
  </si>
  <si>
    <r>
      <t xml:space="preserve">Разработка и утверждение плана создания общественных пространств (велосипедные дорожки, </t>
    </r>
    <r>
      <rPr>
        <sz val="8"/>
        <color rgb="FF000000"/>
        <rFont val="Times New Roman"/>
        <family val="1"/>
        <charset val="204"/>
      </rPr>
      <t xml:space="preserve">обустройство зон отдыха с целью участия в реализации программы «1000 дворов на Дальнем  </t>
    </r>
    <r>
      <rPr>
        <sz val="8"/>
        <color rgb="FF000000"/>
        <rFont val="Times New Roman"/>
        <family val="1"/>
        <charset val="204"/>
      </rPr>
      <t>Востоке»)</t>
    </r>
  </si>
  <si>
    <r>
      <t xml:space="preserve">Проработка схем и мест установки элементов системы «Умный город», обсуждение и  </t>
    </r>
    <r>
      <rPr>
        <sz val="8"/>
        <color rgb="FF000000"/>
        <rFont val="Times New Roman"/>
        <family val="1"/>
        <charset val="204"/>
      </rPr>
      <t xml:space="preserve">определение совместно с общественностью и заинтересованными органами власти мест  </t>
    </r>
    <r>
      <rPr>
        <sz val="8"/>
        <color rgb="FF000000"/>
        <rFont val="Times New Roman"/>
        <family val="1"/>
        <charset val="204"/>
      </rPr>
      <t xml:space="preserve">внедрения сервисов умных светофоров, умных остановок, мониторинга транспортных потоков,  
</t>
    </r>
    <r>
      <rPr>
        <sz val="8"/>
        <color rgb="FF000000"/>
        <rFont val="Times New Roman"/>
        <family val="1"/>
        <charset val="204"/>
      </rPr>
      <t>фиксации нарушения ПДД, интеллектуального видеонаблюдения</t>
    </r>
  </si>
  <si>
    <r>
      <rPr>
        <sz val="8"/>
        <color rgb="FF000000"/>
        <rFont val="Times New Roman"/>
        <family val="1"/>
        <charset val="204"/>
      </rPr>
      <t>Корректировка схем теплоснабжения и водоснабжения</t>
    </r>
  </si>
  <si>
    <r>
      <rPr>
        <b/>
        <sz val="8"/>
        <color rgb="FF000000"/>
        <rFont val="Times New Roman"/>
        <family val="1"/>
        <charset val="204"/>
      </rPr>
      <t>4. Безопасность</t>
    </r>
  </si>
  <si>
    <r>
      <rPr>
        <sz val="8"/>
        <color rgb="FF000000"/>
        <rFont val="Times New Roman"/>
        <family val="1"/>
        <charset val="204"/>
      </rPr>
      <t>Организация новых мест захоронения (кладбище)</t>
    </r>
  </si>
  <si>
    <r>
      <rPr>
        <b/>
        <sz val="8"/>
        <color rgb="FF000000"/>
        <rFont val="Times New Roman"/>
        <family val="1"/>
        <charset val="204"/>
      </rPr>
      <t>5 Координация и актуализация программы</t>
    </r>
  </si>
  <si>
    <r>
      <rPr>
        <sz val="8"/>
        <color rgb="FF000000"/>
        <rFont val="Times New Roman"/>
        <family val="1"/>
        <charset val="204"/>
      </rPr>
      <t>Разработка и актуализация "дорожных карт" мероприятий Плана</t>
    </r>
  </si>
  <si>
    <r>
      <t xml:space="preserve">Организация установки в управляющих и ресурсоснабжающих организациях информационной  </t>
    </r>
    <r>
      <rPr>
        <sz val="8"/>
        <color rgb="FF000000"/>
        <rFont val="Times New Roman"/>
        <family val="1"/>
        <charset val="204"/>
      </rPr>
      <t>системы  ГИС ЖКХ</t>
    </r>
  </si>
  <si>
    <t>3. ЖКХ</t>
  </si>
  <si>
    <r>
      <t xml:space="preserve">Исполнение Плана на текущий год и плановый период, включая определение приоритетов для </t>
    </r>
    <r>
      <rPr>
        <sz val="8"/>
        <color rgb="FF000000"/>
        <rFont val="Times New Roman"/>
        <family val="1"/>
        <charset val="204"/>
      </rPr>
      <t xml:space="preserve">учета при формировании проекта краевого бюджета на очередной финансовый год и плановый </t>
    </r>
    <r>
      <rPr>
        <sz val="8"/>
        <color rgb="FF000000"/>
        <rFont val="Times New Roman"/>
        <family val="1"/>
        <charset val="204"/>
      </rPr>
      <t xml:space="preserve">период, а также инвестиционных программ и иных планов по развитию инфраструктуры, </t>
    </r>
    <r>
      <rPr>
        <sz val="8"/>
        <color rgb="FF000000"/>
        <rFont val="Times New Roman"/>
        <family val="1"/>
        <charset val="204"/>
      </rPr>
      <t xml:space="preserve">реализуемых корпорациями, государственными компаниями и иными организациями с  </t>
    </r>
    <r>
      <rPr>
        <sz val="8"/>
        <color rgb="FF000000"/>
        <rFont val="Times New Roman"/>
        <family val="1"/>
        <charset val="204"/>
      </rPr>
      <t>государственным участием</t>
    </r>
  </si>
  <si>
    <t>1. Экономика</t>
  </si>
  <si>
    <t>Устранение административных барьеров в процессе инвестиционной деятельности</t>
  </si>
  <si>
    <t>Обеспечение открытого информационного пространства инвестиционной деятельности</t>
  </si>
  <si>
    <t>Формирование имиджа Лесозаводского городского округа как территории наибольшего благоприятствования для инвесторов</t>
  </si>
  <si>
    <t>Повышение эффективности использования площадок и земельных участков; привлечение потенциальных инвесторов для вложения средств в развитие территории города, сокращение сроков получения согласований</t>
  </si>
  <si>
    <t xml:space="preserve">Увеличение числа  инвесторов,  заинтересованных в реализации проектов в Лесозаводском городском округе. Ускорение принятия решений по инвестиционным  проектам, активизация инвестиционных процессов в городском округе,  вовлечение в ественный оборот земельных участков   
</t>
  </si>
  <si>
    <t>Проведение   работ по организации и проведению ярмарок, выставок- распродаж на территории городского округа</t>
  </si>
  <si>
    <t>Создание условий для развития торговой деятельности.</t>
  </si>
  <si>
    <t>Организационное и информационное обеспечение деятельности субъектов малого и среднего предпринимательства</t>
  </si>
  <si>
    <t>Консультирование и оказание содействия в обучении предпринимателей</t>
  </si>
  <si>
    <t>Имущественная поддержка  субъектов малого и среднего предпринимательства</t>
  </si>
  <si>
    <t xml:space="preserve">Совершенствование управления муниципальным долгом Лесозаводского городского округа 
</t>
  </si>
  <si>
    <t>Снижение долговой нагрузки на бюджет городского округа, поддержание объема муниципального долга городского округа на  экономически безопасном уровне</t>
  </si>
  <si>
    <t>Администрация Лесозаводского  
городского округа, Министерство  
профессионального образования и  
занятости населения Приморского  
края, Министерство строительства  
Приморского края</t>
  </si>
  <si>
    <t>Администрация Лесозаводского  
городского округа</t>
  </si>
  <si>
    <t>Оценка потребности Лесозаводского городского округа в специалистах социальной сферы с  учетом планируемого ввода социальных объектов и разработка комплекса мер по привлечению  таких специалистов, включая обеспечение жильем</t>
  </si>
  <si>
    <t>Администрация Лесозаводского  
городского округа, Министерство  
строительства Приморского края</t>
  </si>
  <si>
    <t xml:space="preserve">Обеспечение возможности доступа к информационно-телекоммуникационной сети "Интернет"  на территории Лесозаводского городского округа, где расположены значимые объекты </t>
  </si>
  <si>
    <t>Администрация Лесозаводского  
городского округа, Министерство  
цифрового развития и связи  
Приморского края</t>
  </si>
  <si>
    <t>Администрация Лесозаводского  городского округа</t>
  </si>
  <si>
    <t>Администрация Лесозаводского  
городского округа, частный инвестор</t>
  </si>
  <si>
    <t>Администрация Лесозаводского  
городского округа, Министерство  
экономического развития  
Приморского края</t>
  </si>
  <si>
    <t>Администрация Лесозаводского  
городского округа, Министерство  
экономического развития  
Приморского края, органы  
исполнительной власти Приморского  
края</t>
  </si>
  <si>
    <t>Администрация Лесозаводского городского округа, Инвестиционное агенство Приморского края</t>
  </si>
  <si>
    <t>Администрация Лесозаводского городского округа, Министерство профессионального образования и занятости населения Приморского края</t>
  </si>
  <si>
    <t>Увеличение числа субъектов малого и среднего предпринимательства на 10%</t>
  </si>
  <si>
    <r>
      <t xml:space="preserve">Внесение изменений в документы территориального планирования и территориального </t>
    </r>
    <r>
      <rPr>
        <sz val="8"/>
        <color rgb="FF000000"/>
        <rFont val="Times New Roman"/>
        <family val="1"/>
        <charset val="204"/>
      </rPr>
      <t>зонирования, направленные на освоение территории</t>
    </r>
  </si>
  <si>
    <t>2022-2025 годы</t>
  </si>
  <si>
    <t>2023-2025 годы</t>
  </si>
  <si>
    <t>2025 годы</t>
  </si>
  <si>
    <t>Администрация Лесозаводского городского округа, Министерство профессионального образования и  занятости населения Приморского края</t>
  </si>
  <si>
    <t>2024-2027 годы</t>
  </si>
  <si>
    <t>Повышение информированности потенциальных  инвесторов об  инвестиционных  возможностях Лесозаводского городского округа.  Проведение качественного  маркетинга территории</t>
  </si>
  <si>
    <t xml:space="preserve">3. Сельское хозяйство </t>
  </si>
  <si>
    <t xml:space="preserve">Приобретение минеральных удобрений, средств защиты растений, обновление семенного фонда
</t>
  </si>
  <si>
    <t>Подбор инвестиционных площадок и земельных участков для размещения потенциальных производств, сферы услуг</t>
  </si>
  <si>
    <t>Строительство пожарного бокса в с.Ружино, приобретение пожарно-технического вооружения, ремонт пожарных гидрантов и др.</t>
  </si>
  <si>
    <t>Министерство здравоохранения Приморского края</t>
  </si>
  <si>
    <t>Бюджет ЛГО</t>
  </si>
  <si>
    <t>39</t>
  </si>
  <si>
    <t>44</t>
  </si>
  <si>
    <t>Администрация ЛГО</t>
  </si>
  <si>
    <t>Министерство культуры  Приморского края, администрация ЛГО</t>
  </si>
  <si>
    <t xml:space="preserve">Капитальный ремонт (замена оконных блоков, дверных проемов, а также ремонт крыши, и несущих стен) МОБУ ДО ДШИ ЛГО (ул. Октябрьская, 83 лит.А.) (доп. классы)
</t>
  </si>
  <si>
    <t>100</t>
  </si>
  <si>
    <r>
      <rPr>
        <b/>
        <sz val="8"/>
        <color rgb="FF000000"/>
        <rFont val="Times New Roman"/>
        <family val="1"/>
        <charset val="204"/>
      </rPr>
      <t>ПЕРЕЧЕНЬ</t>
    </r>
  </si>
  <si>
    <t>показателей развития  Лесозаводского городского округа и прогнозные значения на период до 2030 года</t>
  </si>
  <si>
    <r>
      <rPr>
        <sz val="8"/>
        <color rgb="FF000000"/>
        <rFont val="Times New Roman"/>
        <family val="1"/>
        <charset val="204"/>
      </rPr>
      <t>Численность населения, тыс. чел.</t>
    </r>
  </si>
  <si>
    <t>41,9</t>
  </si>
  <si>
    <t>41,8</t>
  </si>
  <si>
    <t>41,7</t>
  </si>
  <si>
    <t>42,0</t>
  </si>
  <si>
    <t>Обеспеченность населения больничными койками и амбулаторно-поликлиническими учреждениями (на 10000 чел.населения)</t>
  </si>
  <si>
    <t>300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</si>
  <si>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учреждений,%</t>
  </si>
  <si>
    <t>Средняя  номинальная  начисленная заработная плата работников организаций (без субъектов малого предпринимательства), руб.</t>
  </si>
  <si>
    <t>Среднесписочная численность работников организаций (без субъектов малого предпринимательства), чел.</t>
  </si>
  <si>
    <t>Число посещений культурных мероприятий, тыс.чел.</t>
  </si>
  <si>
    <t>125,2</t>
  </si>
  <si>
    <t>393,5</t>
  </si>
  <si>
    <t>574,8</t>
  </si>
  <si>
    <t>Доля населения, систематически занимающихся физической культурой и спортом, %</t>
  </si>
  <si>
    <t>32,96</t>
  </si>
  <si>
    <t>51,37</t>
  </si>
  <si>
    <t>70,8</t>
  </si>
  <si>
    <r>
      <rPr>
        <sz val="8"/>
        <color rgb="FF000000"/>
        <rFont val="Times New Roman"/>
        <family val="1"/>
        <charset val="204"/>
      </rPr>
      <t>Индекс качества городской среды</t>
    </r>
  </si>
  <si>
    <t>128</t>
  </si>
  <si>
    <t>148</t>
  </si>
  <si>
    <t>171</t>
  </si>
  <si>
    <t>180</t>
  </si>
  <si>
    <t>39,57</t>
  </si>
  <si>
    <t>39,1</t>
  </si>
  <si>
    <t>38,1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</si>
  <si>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среды, %</t>
  </si>
  <si>
    <t>12,0</t>
  </si>
  <si>
    <t>15,0</t>
  </si>
  <si>
    <t>3178,2</t>
  </si>
  <si>
    <t>3324,2</t>
  </si>
  <si>
    <t>3522,5</t>
  </si>
  <si>
    <t>4018,5</t>
  </si>
  <si>
    <t>Ввод в действие жилых домов, м2</t>
  </si>
  <si>
    <t>616,37</t>
  </si>
  <si>
    <t>310,5</t>
  </si>
  <si>
    <t>360,5</t>
  </si>
  <si>
    <t>450,1</t>
  </si>
  <si>
    <r>
      <rPr>
        <sz val="8"/>
        <color rgb="FF000000"/>
        <rFont val="Times New Roman"/>
        <family val="1"/>
        <charset val="204"/>
      </rPr>
      <t>Инвестиции в основной капитал (без бюджетных инвестиций) на душу населения, рублей</t>
    </r>
  </si>
  <si>
    <t>5006,1</t>
  </si>
  <si>
    <t>5256,7</t>
  </si>
  <si>
    <t>5795,2</t>
  </si>
  <si>
    <t>6000,1</t>
  </si>
  <si>
    <t>1275</t>
  </si>
  <si>
    <t>1410</t>
  </si>
  <si>
    <t>1650</t>
  </si>
  <si>
    <t>1750</t>
  </si>
  <si>
    <r>
      <rPr>
        <sz val="8"/>
        <color rgb="FF000000"/>
        <rFont val="Times New Roman"/>
        <family val="1"/>
        <charset val="204"/>
      </rPr>
      <t>Доля собственных доходов бюджета МО в общих доходах МО, %</t>
    </r>
  </si>
  <si>
    <r>
      <rPr>
        <sz val="8"/>
        <color rgb="FF000000"/>
        <rFont val="Times New Roman"/>
        <family val="1"/>
        <charset val="204"/>
      </rPr>
      <t>Уровень безработицы, %</t>
    </r>
  </si>
  <si>
    <t>1,9</t>
  </si>
  <si>
    <t>1,4</t>
  </si>
  <si>
    <t>1,2</t>
  </si>
  <si>
    <t>в 2 р.</t>
  </si>
  <si>
    <t>Наименование показателей</t>
  </si>
  <si>
    <t>Темп роста,%</t>
  </si>
  <si>
    <t>ООО "Вега"</t>
  </si>
  <si>
    <t>2022-2023</t>
  </si>
  <si>
    <t>Ремонт автомобильного моста ул Челюскина  г. Лесозаводск Приморский край. Ориентир 0 км + 000 м а/д ст. Ружино - с. Ружино</t>
  </si>
  <si>
    <t>Защита от наводнений Лесозаводского городского округа</t>
  </si>
  <si>
    <t>Физическая культура и спорт</t>
  </si>
  <si>
    <t>Создание спортивной площадки для экстремальных видов спорта, ориентир: г. Лесозаводск, ул Калининская, 35а</t>
  </si>
  <si>
    <t>Всего по разделу "Физическая культура и спорт"</t>
  </si>
  <si>
    <t>показателей  по созданию новых рабочих мест  Лесозаводского городского округа Приморского края</t>
  </si>
  <si>
    <t>Всего</t>
  </si>
  <si>
    <t>Обработка древесины и производство изделий из дерева</t>
  </si>
  <si>
    <t>Сельское хозяйство, рыбопереработка</t>
  </si>
  <si>
    <t>Строительство</t>
  </si>
  <si>
    <t>федеральный бюджет</t>
  </si>
  <si>
    <t>бюджет Приморского края</t>
  </si>
  <si>
    <t>бюджет городского округа</t>
  </si>
  <si>
    <t>внебюджетные источники</t>
  </si>
  <si>
    <t>ИТОГО</t>
  </si>
  <si>
    <t>предусмотрено/не предусмотрено (+,-)</t>
  </si>
  <si>
    <t xml:space="preserve">бюджет Приморского края </t>
  </si>
  <si>
    <t xml:space="preserve">ВСЕГО ПО МЕРОПРИЯТИЯМ </t>
  </si>
  <si>
    <t>+</t>
  </si>
  <si>
    <t>2022-2027 годы</t>
  </si>
  <si>
    <t>2. Образование</t>
  </si>
  <si>
    <t xml:space="preserve">ИТОГО ПО МЕРОПРИЯТИЯМ </t>
  </si>
  <si>
    <t>ПЛАН</t>
  </si>
  <si>
    <t>социально-экономического  развития  Лесозаводского городского округа  до 2030 года</t>
  </si>
  <si>
    <t>Создание модельной библиотеки 
(Центральная детская библиотека им. П. Морозова)</t>
  </si>
  <si>
    <t>Капитальный ремонт Городского дома культуры, фасад</t>
  </si>
  <si>
    <t>Капитальный ремонт сельского клуба с. Ружино</t>
  </si>
  <si>
    <t>Капитальный ремонт Городского дома культуры, внутренние помещения</t>
  </si>
  <si>
    <t>«Капитальный ремонт Дома культуры Ружинского микрорайона», фасад</t>
  </si>
  <si>
    <t>«Капитальный ремонт сельского клуба с. Курское»</t>
  </si>
  <si>
    <t xml:space="preserve"> «Капитальный ремонт сельского клуба с. Тамга»</t>
  </si>
  <si>
    <t>«Капитальный ремонт внутренних помещений и ремонт кровли крыши Центральной детской библиотеки им. П. Морозова»</t>
  </si>
  <si>
    <t>Ограждение и асфальтирование территории сельского клуба с. Полевое</t>
  </si>
  <si>
    <t>Ограждение и асфальтирование территории сельского клуба с. Иннокентьевка</t>
  </si>
  <si>
    <t>Капитальный ремонт молодежного клуба «ОЛИМП»</t>
  </si>
  <si>
    <t>Капитальный ремонт здания сельского клуба с. Марково</t>
  </si>
  <si>
    <t>Капитальный ремонт внутренних помещений Городской детской библиотеки им. А. Гайдара</t>
  </si>
  <si>
    <t>Капитальный ремонт здания сельского клуба с. Лесное</t>
  </si>
  <si>
    <t>47</t>
  </si>
  <si>
    <t>48</t>
  </si>
  <si>
    <t>49</t>
  </si>
  <si>
    <t>50</t>
  </si>
  <si>
    <t>51</t>
  </si>
  <si>
    <t>52</t>
  </si>
  <si>
    <t>54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</si>
  <si>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</si>
  <si>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</si>
  <si>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</si>
  <si>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</si>
  <si>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</si>
  <si>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</si>
  <si>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</si>
  <si>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</si>
  <si>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</si>
  <si>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</si>
  <si>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</si>
  <si>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</si>
  <si>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</si>
  <si>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</si>
  <si>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</si>
  <si>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</si>
  <si>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</si>
  <si>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</si>
  <si>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</si>
  <si>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</si>
  <si>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</si>
  <si>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</si>
  <si>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</si>
  <si>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</si>
  <si>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</si>
  <si>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</si>
  <si>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</si>
  <si>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</si>
  <si>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</si>
  <si>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</si>
  <si>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</si>
  <si>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</si>
  <si>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</si>
  <si>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</si>
  <si>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</si>
  <si>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</si>
  <si>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</si>
  <si>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</si>
  <si>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УТВЕРЖДЕН</t>
  </si>
  <si>
    <t>Губернатор Приморского края</t>
  </si>
  <si>
    <t>____________     Кожемяко О.Н.</t>
  </si>
  <si>
    <t xml:space="preserve">                 (подпись)   </t>
  </si>
  <si>
    <t xml:space="preserve">          (подпись)   </t>
  </si>
  <si>
    <t>«____»   ________________    2022  г.</t>
  </si>
  <si>
    <t>____________     Банцеев К.Ф.</t>
  </si>
  <si>
    <t>Глава Лесозаводского городского округа</t>
  </si>
  <si>
    <t>Необходимость реализации мероприятия, проекта</t>
  </si>
  <si>
    <t xml:space="preserve">Порядок расчета финансирования мероприятия, проекта                </t>
  </si>
  <si>
    <t>ПРИЛОЖЕНИЕ №1                                                                   к Плану социально-экономического развития  Лесозаводского городского округа Приморского края на на 2022-2030 годы</t>
  </si>
  <si>
    <t>Необходима замена электрической проводки для подключения современного медицинского оборудования.   Более 35,0 тыс детей будут получать качественные медицинские услуги.</t>
  </si>
  <si>
    <t>Необходима замена электрической проводки для подключения современного медицинского оборудования.   Более 35,0 тыс людей будут получать качественные медицинские услуги.</t>
  </si>
  <si>
    <t>Необходима замена электрической проводки для подключения современного медицинского оборудования.   Более 35 тыс людей будут получать качественные медицинские услуги.</t>
  </si>
  <si>
    <t>ПСД разработано</t>
  </si>
  <si>
    <t>-</t>
  </si>
  <si>
    <t>Проектно-сметная документация</t>
  </si>
  <si>
    <t>Необходим капитальный ремонт, так как кап.ремонт отсутствует  с начала постройки больницы, необходима замена электрической проводки для подключения современного медицинского оборудования.   Более 10,0 тыс детей будут получать качественные медицинские услуги.</t>
  </si>
  <si>
    <t>Кап.ремонт отсутствует с момента постройки здания. Необходима замена электрической проводки для подключения современного медицинского оборудования.   Более 15 тыс людей будут получать качественные медицинские услуги.</t>
  </si>
  <si>
    <t>Кап.ремонт отсутствует с момента постройки здания. Необходима замена электрической проводки . Более 35,0 тыс человек будут получать качественные медицинские услуги.</t>
  </si>
  <si>
    <t>Кап.ремонт отсутствует с момента постройки здания. Необходима замена электрической проводки для подключения современного медицинского оборудования.   Более 35 тыс. людей будут получать качественные медицинские услуги.</t>
  </si>
  <si>
    <t>Улучшение предоставляемых услуг в сфере общего образования для 1063 учеников</t>
  </si>
  <si>
    <t>Улучшение предоставляемых услуг в сфере общего образования для 323 учеников</t>
  </si>
  <si>
    <t>Улучшение предоставляемых услуг в сфере общего образования для 378 учеников</t>
  </si>
  <si>
    <t>Улучшение предоставляемых услуг в сфере дошкольного образования для 243 воспитанников</t>
  </si>
  <si>
    <t xml:space="preserve">Улучшение предоставляемых услуг в сфере общего образования для  более 600 учеников </t>
  </si>
  <si>
    <t xml:space="preserve"> Числа людей, занимающихся физической культурой увеличится на 10-15% </t>
  </si>
  <si>
    <t>Дополнительная потребность необходима в финансировании в случае удорожания материалов</t>
  </si>
  <si>
    <t>Улучшение предоставляемых услуг в сфере  образования для 140 учеников</t>
  </si>
  <si>
    <t xml:space="preserve">Улучшение предоставления услуг в сфере общего образования для 580 человек  </t>
  </si>
  <si>
    <t>Расчет финансирования произведен методом аналогов</t>
  </si>
  <si>
    <r>
      <t xml:space="preserve">Улучшение предоставляемых услуг в сфере общего образования для  </t>
    </r>
    <r>
      <rPr>
        <sz val="10"/>
        <rFont val="Times New Roman"/>
        <family val="1"/>
        <charset val="204"/>
      </rPr>
      <t xml:space="preserve">650 учеников </t>
    </r>
  </si>
  <si>
    <t>Улучшение предоставляемых услуг в сфере общего образования для 300 учеников</t>
  </si>
  <si>
    <t>Улучшение предоставляемых услуг в сфере общего образования для 200 учеников</t>
  </si>
  <si>
    <t>Улучшение предоставляемых услуг в сфере дошкольного образования для 250 воспитанников</t>
  </si>
  <si>
    <t xml:space="preserve">Улучшение предоставляемых услуг в сфере общего образования для  650 учеников </t>
  </si>
  <si>
    <t xml:space="preserve">Улучшение предоставляемых услуг в сфере  образования для  850 детей </t>
  </si>
  <si>
    <t xml:space="preserve">Улучшение предоставляемых услуг в сфере  образования для  1850 детей </t>
  </si>
  <si>
    <t>Улучшение предоставляемых услуг в сфере дошкольного образования для 200 воспитанников</t>
  </si>
  <si>
    <t>Улучшение предоставляемых услуг в сфере дошкольного образования для 110 воспитанников</t>
  </si>
  <si>
    <t>Улучшение предоставляемых услуг в сфере дошкольного образования для 50 воспитанников</t>
  </si>
  <si>
    <t>Улучшение предоставляемых услуг в сфере общего образования для 150 учеников</t>
  </si>
  <si>
    <t xml:space="preserve">Улучшение предоставляемых услуг в сфере   дополнительного образования для  550 детей </t>
  </si>
  <si>
    <t xml:space="preserve">Улучшение предоставляемых услуг в сфере   дополнительного образования для  200 детей </t>
  </si>
  <si>
    <t>Улучшится качество предоставления услуг в области культуры  для 10 тыс человек молодежи городского округа</t>
  </si>
  <si>
    <t xml:space="preserve"> Числа людей, занимающихся физической культурой увеличится на 20% </t>
  </si>
  <si>
    <t xml:space="preserve">Улучшение предоставляемых услуг в сфере   библиотечного обслуживания до 450 человек  </t>
  </si>
  <si>
    <t xml:space="preserve">Улучшение предоставляемых услуг в сфере   библиотечного обслуживания до 250 человек  </t>
  </si>
  <si>
    <t xml:space="preserve">Улучшение предоставляемых услуг в сфере   культуры до 35 тыс. человек  </t>
  </si>
  <si>
    <t xml:space="preserve">Улучшение предоставляемых услуг в сфере   культуры до 600 человек  </t>
  </si>
  <si>
    <t xml:space="preserve">Улучшение предоставляемых услуг в сфере   культуры до 450 человек  </t>
  </si>
  <si>
    <t xml:space="preserve">Улучшение предоставляемых услуг в сфере   культуры до 520 человек  </t>
  </si>
  <si>
    <t xml:space="preserve">Улучшение предоставляемых услуг в сфере культурного наследия  до 35 тыс. человек  </t>
  </si>
  <si>
    <t xml:space="preserve">Улучшение предоставляемых услуг в сфере   культуры до 620 человек  </t>
  </si>
  <si>
    <t xml:space="preserve">Улучшение предоставляемых услуг в сфере   культуры до 10 тыс. человек  </t>
  </si>
  <si>
    <t xml:space="preserve">Улучшение предоставляемых услуг в сфере   культуры до 500  человек  </t>
  </si>
  <si>
    <t xml:space="preserve">Улучшение предоставляемых услуг в сфере   культуры до 250  человек  </t>
  </si>
  <si>
    <t xml:space="preserve">Улучшение предоставляемых услуг в сфере   библиотечного обслуживания до  7 тыс. человек  </t>
  </si>
  <si>
    <t xml:space="preserve">Улучшение предоставляемых услуг в сфере   библиотечного обслуживания до   450 человек  </t>
  </si>
  <si>
    <t xml:space="preserve">Улучшение предоставляемых услуг в сфере   библиотечного обслуживания до   3 тыс. человек  </t>
  </si>
  <si>
    <t xml:space="preserve">Улучшение предоставляемых услуг в сфере   культуры до 350  человек  </t>
  </si>
  <si>
    <t xml:space="preserve">Улучшение предоставляемых услуг в сфере   культуры до 620  человек  </t>
  </si>
  <si>
    <t xml:space="preserve">Улучшение предоставляемых услуг в сфере   библиотечного обслуживания до 7 тыс. человек  </t>
  </si>
  <si>
    <t>Улучшение предоставляемых услуг в сфере   библиотечного обслуживания до 7 тыс. человек</t>
  </si>
  <si>
    <t xml:space="preserve">Улучшение предоставляемых услуг в сфере   культурного наследия до 35 тыс. человек  </t>
  </si>
  <si>
    <t xml:space="preserve">Улучшение предоставляемых услуг в сфере   библиотечного обслуживания до  35 тыс. человек  </t>
  </si>
  <si>
    <t>Сметный расчет</t>
  </si>
  <si>
    <t>Разработано ПСД</t>
  </si>
  <si>
    <t>Прогнозный расчет</t>
  </si>
  <si>
    <t>Стоимость определена методом анализа рынка (цена 2021 года)</t>
  </si>
  <si>
    <t>Дополнительная потребность необходима в финансировании в случае удорожания сельхозтехники</t>
  </si>
  <si>
    <t>Дополнительная потребность необходима в финансировании в случае удорожания удобрений, средств защиты</t>
  </si>
  <si>
    <t xml:space="preserve">Дополнительная потребность необходима в финансировании в случае удорожания удобрений, средств защиты </t>
  </si>
  <si>
    <t xml:space="preserve">Дополнительная потребность необходима в финансировании в случае удорожания расходных мероприятий </t>
  </si>
  <si>
    <t>Объем финансирования определен на основании проектно-сметного расчета с учетом поправочных коэффициентов</t>
  </si>
  <si>
    <t>Объем финансирования сформирован на основании сметных расчетов и коммерческих предложений предыдущих лет</t>
  </si>
  <si>
    <t xml:space="preserve">Проекты необходимо реализовать для улучшения комфортности проживания жителей и гостей города. </t>
  </si>
  <si>
    <t xml:space="preserve"> Капитальный ремонт необходим для комфортного проживания жителей города. В плановом периоде 2022 -2030: планируется капитальный ремонт 6 единиц общего имущества многоквартирных домов (крыш) в год.     </t>
  </si>
  <si>
    <t xml:space="preserve">Предпроектное решение </t>
  </si>
  <si>
    <t>Необходимость в целях санитарного благосостояния территории городского округа</t>
  </si>
  <si>
    <t>Комплекс мероприятий необходим для комфортного проживания жителей городского округа</t>
  </si>
  <si>
    <t xml:space="preserve">  Мероприятия необходимы для комфортного проживания жителей города. </t>
  </si>
  <si>
    <t>Собственные средства</t>
  </si>
  <si>
    <t>Необходим капитальный ремонт, так как кап.ремонт отсутствует  с начала постройки больницы</t>
  </si>
  <si>
    <t>Улучшение качества услуг  41 тыс чел.  
предоставляемых в сфере здравоохранения</t>
  </si>
  <si>
    <t xml:space="preserve">Реализация мероприятия необходима в связи  аварийным состоянием мостов, во избежание их обрушения и возникновения ДТП. </t>
  </si>
  <si>
    <t>Капитальный ремонт необходим, так как 39,1% дорожного полотна не соответствует нормативным требованиям</t>
  </si>
  <si>
    <t>Предпроектный расчет</t>
  </si>
  <si>
    <t xml:space="preserve">Уменьшится на 10 - 30% автомобильных дорог не отвечающим нормативным требованиям </t>
  </si>
  <si>
    <t>Улучшится качество жизни   30%  населения городского округа</t>
  </si>
  <si>
    <t>Улучшится качество жизни   всего  населения городского округа</t>
  </si>
  <si>
    <t>Сметный расчет, анализ рынка материалов</t>
  </si>
  <si>
    <t xml:space="preserve">Проект необходимо реализовать, т.к. недостаточность ремонтных работ приводит к аварийным ситуациям, некачественному предоставлению коммунальных услуг. </t>
  </si>
  <si>
    <t xml:space="preserve">Реализация проекта необходима для улучшения  комфортности проживания жителей города </t>
  </si>
  <si>
    <t xml:space="preserve">Проект необходимо реализовать для улучшения качества жизни населения </t>
  </si>
  <si>
    <t>Администрация Лесозаводского городского округа,  министерство жилищно-коммунального хозяйства ПК</t>
  </si>
  <si>
    <t>КГУП "Примтеплоэнерго",  Правительство ПК</t>
  </si>
  <si>
    <t>Капитальный ремонт зданий детской поликлиники, расположенной по адресу: г. Лесозаводск, ул.9 Января,102 - ЛИТЕР А2</t>
  </si>
  <si>
    <t>Капитальный ремонт главного корпуса ЦГБ, расположенной по адресу: г. Лесозаводск, ул.9 Января,102 ЛИТЕР - А</t>
  </si>
  <si>
    <t>Капитальный ремонт инфекционного отделения ЦГБ, расположенной по адресу: г. Лесозаводск, ул.9 Января,102 ЛИТЕР - В</t>
  </si>
  <si>
    <t>Капитальный ремонт отделения женской консультации ЦГБ, расположенной по адресу: г. Лесозаводск, ул.9 Января,102  ЛИТЕР -А2</t>
  </si>
  <si>
    <t xml:space="preserve">Капитальный ремонт физиотерапевтического отделения ЦГБ, расположенной по адресу: г. Лесозаводск, ул.9 Января,102 ЛИТЕР - Б </t>
  </si>
  <si>
    <t>Капитальный ремонт крыши ЦГБ, расположенной по адресу: г. Лесозаводск, ул.9 Января,102 ЛИТЕР - А, А2, В, Б, А1</t>
  </si>
  <si>
    <t>ПСД разработано частично</t>
  </si>
  <si>
    <t>Проектные работы и инженерные изыскания по проведению мероприятий по организации поверхностного стока вод, частичному или полному осушению и инженерной защите территории с. Марково</t>
  </si>
  <si>
    <t>Смета на производство инженерно-гидрогеологических работ</t>
  </si>
  <si>
    <t>ПРИЛОЖЕНИЕ № 4                                                                                     к Плану социально-экономического развития Лесозаводского городского округа Приморского края на  2022-2030 годы</t>
  </si>
  <si>
    <t>Ожидаемый результат и комментарии</t>
  </si>
  <si>
    <t>мероприятий по созданию новых и развитию существующих объектов инфраструктуры  Лесозаводского городского округа на 2022-2030 годы*</t>
  </si>
  <si>
    <t>мероприятий по созданию новых и развитию существующих социальных объектов инфраструктуры Лесозаводского городского округа на 2022-2030 годы*</t>
  </si>
  <si>
    <t>При условии определения источников финансирования</t>
  </si>
  <si>
    <t>*</t>
  </si>
  <si>
    <t>ПРИЛОЖЕНИЕ №1                                                                                     к Плану социально-экономического развития  Лесозаводского городского округа Приморского края на на 2022-2030 годы</t>
  </si>
  <si>
    <t>Строительство подъездных автомобильных дорог, проездов к земельным участкам, по ул. Дорожная в г. Лесозаводск,  в районе пер. Высотного, с. Урожайное</t>
  </si>
  <si>
    <t>Благоустройство                                (асфальтирование территории, ограждение) МОБУ ДО ДШИ ЛГО (ул. Макарова, 17 А)</t>
  </si>
  <si>
    <t>Благоустройство                              (асфальтирование территории, ограждение) МОБУ ДО ДШИ ЛГО (ул. Октябрьская, 83, литер Б)</t>
  </si>
  <si>
    <t>Оборот розничной торговли, млн рублей</t>
  </si>
  <si>
    <r>
      <t xml:space="preserve">Доля протяженности автомобильных дорог общего пользования местного значения, не отвечающих  </t>
    </r>
    <r>
      <rPr>
        <sz val="8"/>
        <color rgb="FF000000"/>
        <rFont val="Times New Roman"/>
        <family val="1"/>
        <charset val="204"/>
      </rPr>
      <t xml:space="preserve">нормативным требованиям в общей протяженности автомобильных дорог общего пользования местного </t>
    </r>
    <r>
      <rPr>
        <sz val="8"/>
        <color rgb="FF000000"/>
        <rFont val="Times New Roman"/>
        <family val="1"/>
        <charset val="204"/>
      </rPr>
      <t>значения, %</t>
    </r>
  </si>
  <si>
    <t>Объем отгруженных товаров собственного производства, выполненных работ, услуг, млн руб.</t>
  </si>
  <si>
    <t>Объем платных услуг, млн руб.</t>
  </si>
  <si>
    <t>Объем инвестиций в основной капитал, млн рублей</t>
  </si>
  <si>
    <t>Общие доходы муниципального бюджета, млн рублей</t>
  </si>
  <si>
    <t>ПРИЛОЖЕНИЕ № 5                                     к Плану социально-экономического развития  Лесозаводского городского округа Приморского края на 2022-2030 годы</t>
  </si>
  <si>
    <t>ПРИЛОЖЕНИЕ №3                                                                                                    к Плану социально-экономического развития  Лесозаводского городского округа Приморского края на на 2022-2030 годы</t>
  </si>
  <si>
    <t>*Повышение доступности услуг в сфере культуры. Данное мероприяте поможет увеличить колличество клубных формироаний с 93 до 95, участников клубных формирований с 1641 до 1800 человек. А таке увеличить посещаемость в среднем с 280 164 человек до 350 000 человек.</t>
  </si>
  <si>
    <t>*Повышение доступности услуг в сфере культуры. Данное мероприятие приведет к увеличению посещаемости в среднем с 280 164 человек до 350 000 человек.</t>
  </si>
  <si>
    <t>*Повышение доступности услуг в сфере культуры.Улучшение предоставляемых усуг в сфере библиотечного обслуживания. Увеличение числа читателей с 12215 до 14200, число книговыдачи с 202000 до 205000 и число посещений с 135000 до 140000.</t>
  </si>
  <si>
    <t>Улучшение предоставляемых усуг в сфере библиотечного обслуживания. Увеличение числа читателей с 12215 до 14200, число книговыдачи с 202000 до 205000 и число посещений с 135000 до 140000.</t>
  </si>
  <si>
    <t>*Повышение доступности услуг в сфере дополнительного образования. Данное мероприятие позволит к 2030 году увеличить число обучающихся с 774 до 900 человек, а также достичь уровень обучающихся по предпрофесиональной программе до 70 % с 60,5 %</t>
  </si>
  <si>
    <t>Капитальный ремонт сельского клуба с. Ружино»</t>
  </si>
  <si>
    <t>101</t>
  </si>
  <si>
    <t>Капитальный ремонт кровли МОБУ СОШ№5 ЛГО</t>
  </si>
  <si>
    <t>Универсальная спортивная площадка  МОБУ СОШ№2 ЛГО</t>
  </si>
  <si>
    <t>"Школьный двор" проект по благоустройству территории школы, оборудование разных функциональных зон МОБУ СОШ№7 ЛГО</t>
  </si>
  <si>
    <t>Благоустройство территории детского сада МДОБУ ЦРР Д/С №11 ЛГО</t>
  </si>
  <si>
    <t>Улучшение предоставляемых услуг в сфере образования, охват 238 воспитанников. Выиграли проект инициативного бюджетирования, готовится  документация, благоустройство  территории  в 2022 году.</t>
  </si>
  <si>
    <t>Капитальный ремонт и приобретение оборудования КГОБУ Лесозаводская КШИ</t>
  </si>
  <si>
    <t>Министерство образования Приморского края</t>
  </si>
  <si>
    <r>
      <t>Улучшение предоставляемых услуг в сфере образования</t>
    </r>
    <r>
      <rPr>
        <sz val="10"/>
        <color rgb="FFFF0000"/>
        <rFont val="Times New Roman"/>
        <family val="1"/>
        <charset val="204"/>
      </rPr>
      <t xml:space="preserve">. </t>
    </r>
    <r>
      <rPr>
        <sz val="10"/>
        <rFont val="Times New Roman"/>
        <family val="1"/>
        <charset val="204"/>
      </rPr>
      <t>Охват 140 воспитанников. Приобретение оборудования и мебели.</t>
    </r>
  </si>
  <si>
    <t>16</t>
  </si>
  <si>
    <t>Капитальный ремонт АУПС ДОУ №5</t>
  </si>
  <si>
    <t>17</t>
  </si>
  <si>
    <t>Капитальный ремонт АУПС ДОУ №11</t>
  </si>
  <si>
    <t>18</t>
  </si>
  <si>
    <t>Кап ремонт спортивного зала МОБУ СОШ ЛГО с. Тихменево</t>
  </si>
  <si>
    <t>19</t>
  </si>
  <si>
    <t>Капитальный ремонт окон МОБУ СОШ№4 ЛГО</t>
  </si>
  <si>
    <t>20</t>
  </si>
  <si>
    <t>Капитальный ремонт кровли МОБУ СОШ№1 ЛГО</t>
  </si>
  <si>
    <t>21</t>
  </si>
  <si>
    <t>Капитальный ремонт кровли МОБУ СОШ№3 ЛГО</t>
  </si>
  <si>
    <t>22</t>
  </si>
  <si>
    <t>Капитальный ремонт кровли МОБУ СОШ№34 ЛГО</t>
  </si>
  <si>
    <t>23</t>
  </si>
  <si>
    <t>Капитальный ремонт кровли МОБУ СОШ№4 ЛГО</t>
  </si>
  <si>
    <t>24</t>
  </si>
  <si>
    <t>Капитальный ремонт окон МОБУ СОШ№2 ЛГО</t>
  </si>
  <si>
    <t>25</t>
  </si>
  <si>
    <t>Капитальный ремонт окон МДОБУ  ЦРР Д/С №11 ЛГО</t>
  </si>
  <si>
    <t>26</t>
  </si>
  <si>
    <t>Капитальный ремонт окон МОБУ СОШ№7 ЛГО</t>
  </si>
  <si>
    <t>27</t>
  </si>
  <si>
    <t>Капитальный ремонт кровли МОБУ СОШ с. Пантелеймоновка ЛГО</t>
  </si>
  <si>
    <t>28</t>
  </si>
  <si>
    <t>Капитальный ремонт окон МОБУ СОШ с. Ружино ЛГО</t>
  </si>
  <si>
    <t>29</t>
  </si>
  <si>
    <t>Капитальный ремонт окон МОБУ СОШ с. Марково ЛГО</t>
  </si>
  <si>
    <t>Капитальный ремонт кровли МОБУ СОШ №4 ЛГО</t>
  </si>
  <si>
    <t>31</t>
  </si>
  <si>
    <t>Капитальный ремонт окон МДОБУ Д/С №14 ЛГО</t>
  </si>
  <si>
    <t>32</t>
  </si>
  <si>
    <t>Капитальный ремонт системы отопления МОБУ СОШ №34 ЛГО</t>
  </si>
  <si>
    <t>33</t>
  </si>
  <si>
    <t>Капитальный ремонт АУПС МОБУ СОШ №4 ЛГО .</t>
  </si>
  <si>
    <t>34</t>
  </si>
  <si>
    <t>Капитальный ремонт АУПС МОБУ СОШ №34 ЛГО</t>
  </si>
  <si>
    <t>35</t>
  </si>
  <si>
    <t>Капитальный ремонт АУПС МДОБУ Д/С №7  ЛГО</t>
  </si>
  <si>
    <t>36</t>
  </si>
  <si>
    <t>Капитальный ремонт окна МДОБУ Д/С с. Пантелеймоновка  ЛГО</t>
  </si>
  <si>
    <t>37</t>
  </si>
  <si>
    <t>Капитальный ремонт кровли МДОБУ №10  ЛГО</t>
  </si>
  <si>
    <t>38</t>
  </si>
  <si>
    <t>Капитальный ремонт пищеблока МОБУ СОШ с. Тихменево ЛГО</t>
  </si>
  <si>
    <t>Капитальный ремонт окон МОБУ СОШ с. Тихменево ЛГО</t>
  </si>
  <si>
    <t>40</t>
  </si>
  <si>
    <t>Капитальный ремонт отопления МОБУ СОШ с . Ружино ЛГО</t>
  </si>
  <si>
    <t>41</t>
  </si>
  <si>
    <t>Капитальный ремонт окон МДОБУ Д/С с . Тихменево  ЛГО</t>
  </si>
  <si>
    <t>42</t>
  </si>
  <si>
    <t>Капитальный ремонт окон МДОБУ Д/С №5  ЛГО</t>
  </si>
  <si>
    <t>43</t>
  </si>
  <si>
    <t>Капитальный ремонт кровли МДОБУ Д/С №5  ЛГО</t>
  </si>
  <si>
    <t>Капитальный ремонт кровли МДОБУ Д/С №14  ЛГО</t>
  </si>
  <si>
    <t>45</t>
  </si>
  <si>
    <t>Капитальный ремонт отопления МОБУ СОШ№1  ЛГО</t>
  </si>
  <si>
    <t>46</t>
  </si>
  <si>
    <t>Капитальный ремонт отопления МДОБУ Д/С с. Пантелеймоновка  ЛГО</t>
  </si>
  <si>
    <t>Капитальный ремонт отопления МОБУ СОШ №4  ЛГО</t>
  </si>
  <si>
    <t>Капитальный ремонт отопления МОБУ СОШ №7  ЛГО</t>
  </si>
  <si>
    <t>Капитальный ремонт АУПС МОБУ СОШ №1, МОБУ СОШ№2, МОБУ СОШ№3  ЛГО</t>
  </si>
  <si>
    <t>Всего по разделу 2. Образование</t>
  </si>
  <si>
    <t>Адаптация доступности для инвалидов сельского клуба с. Невское</t>
  </si>
  <si>
    <t>Капитальный ремонт объекта: МОБУ ДО ДШИ ЛГО, расположенного по адресу: Приморский край, г. Лесозаводск, ул. Макарова, 17 А, ул. Октябрьская, д. 83, литер Б.</t>
  </si>
  <si>
    <t xml:space="preserve">Благоустройство территории сельского клуба с. Пантелеймоновка (Ограждение, асфальтирование территории, места отдыха) </t>
  </si>
  <si>
    <t>3. Культура</t>
  </si>
  <si>
    <t xml:space="preserve">* </t>
  </si>
  <si>
    <t>Ведутся мероприятия по подготовке и утверждению плана территории, проектно-изыскательские работы проведены.   Сумма указана ориентировочная на ПСД в 2023 г.  и строительство в 2025 г.  Проектирование подъездных автомобильных дорог, проездов к 125 участкам.</t>
  </si>
  <si>
    <t>Планируемые мероприятия:  - установка и ремонт дорожных знаков - преведение пещеходных переходов в соответствие с новыми национальными стандартами  - содержание и ремонт светофорных объектов. 2 Светофорных объекта в 2025 году будут оборудованы управляемыми контролерами. Будут предоставлены 4 места для установки комплексов фотовидеофиксации для БДД в местах концентрации ДТП.</t>
  </si>
  <si>
    <t>Проект отсуствует. В целях безопасности населения от неблагоприятного воздействия безнадзорных домашних животных, профилактики инфекционных и инвазионных заболеваний, общих для человека и животных.  Охват порядка 50 голов безнадзорных животных ежегодно. Охват населения порядка 40 000 человек.</t>
  </si>
  <si>
    <t>Формирование современной городской среды (ФСГС)</t>
  </si>
  <si>
    <t xml:space="preserve">Защита от наводнений людей, жилья и объектов  
инфраструктурыи более 40 тыс человек населения. </t>
  </si>
  <si>
    <t xml:space="preserve">Ведутся проектно-изыскательские работы, финансирование и сроки реализации не утверждены, ПСД отсутствует. Позволит обеспечить инженерной инфраструктурой земельные участки выделяемые для многодетных. Сумма финансирования ориентировочная.  Мероприятия проводятся на  37 земельных участках предназначенных для многодетных семей. </t>
  </si>
  <si>
    <t>Диверсификация экономики и создание новых производств на территории моногорода</t>
  </si>
  <si>
    <t>Диверсификация экономики и создание новых  производств на территории моногорода, популяризация  туристической отрасли в городе, увеличение  
туристического потока</t>
  </si>
  <si>
    <t>Разработанные "дорожные карты" мероприятий Плана  на ежегодной основе</t>
  </si>
  <si>
    <t>Разработанные "дорожные карты" мероприятий Плана на ежегодной основе</t>
  </si>
  <si>
    <t>Разработанные "дорожные карты" мероприятий Плана</t>
  </si>
  <si>
    <t>Благоустройство дворовых территорий, создание  комфортной городской среды</t>
  </si>
  <si>
    <t>Создание условий для оказания услуг подвижной радио-телефонной связи в населенных пунктах, разработанные  "дорожные карты" мероприятий</t>
  </si>
  <si>
    <t>Интеграция  элементов «умного города» в информационную систему «Информационная система  «Цифровое Приморье»</t>
  </si>
  <si>
    <t>Повышение качества жизни населения и услуг,  предоставляемых в данной сфере, заключенные  соглашения</t>
  </si>
  <si>
    <t>Повышение качества жизни населения и услуг, предоставляемых в данной сфере</t>
  </si>
  <si>
    <t>Улучшение экологической ситуации, снижение негативного воздействия на окружающую среду</t>
  </si>
  <si>
    <t>Формирование предложений по исполнению и актуализации Плана на ежегодной основе</t>
  </si>
  <si>
    <t xml:space="preserve">Разработанные "дорожные карты" мероприятий Плана на ежегодной основе </t>
  </si>
  <si>
    <t>Производство лечебных сборов. Создание 15 рабочих мест. Мощность до 20-25 тонн сырья.</t>
  </si>
  <si>
    <t>Сумма финансирования в размере 19,3 млн рублей выделена на проектно- изыскательские работы в 2022 г. Сумма указана ориентировочная с учетом начала строительства в 2024 году. Улучшенное стационарное обслуживание для  40 человек престарелых и инвалидов.</t>
  </si>
  <si>
    <t>Собственные средсва сельхозтоваропроизводителей. Мероприятия направленны на увеличение объема посевных площадей. Увеличение площади земель под кудьтурные растения на 20%..</t>
  </si>
  <si>
    <t>ПРИЛОЖЕНИЕ №2                                                                          к Плану социально-экономического развития  Лесозаводского городского округа Приморского края на на 2022-2030 годы</t>
  </si>
  <si>
    <t>Выполнение работ по обустройству  контейнерных площадок по адресам:                                          ул. Береговая, ул. Вокзальная, ул. Щорса, ул. Калининская, ул. Пролетарская, ул. Ленинская. Ликвидация несакционированных свалок.</t>
  </si>
  <si>
    <t>Очистка воды и очистка дна децентрализованых источников водоснабжения запланирована в 7 сёлах Лесозаводского городского округа. В 5 селах запланированы мероприятия по ремонту, установке ограждения, замене труб.  Мероприятия позволят обеспечить население  питьевой водой надлежащего качества, создать современную коммунальную инфраструктуру. Охват численности населения 8200 человек.</t>
  </si>
  <si>
    <t xml:space="preserve"> В целях избавления от примесей и загрязнений в рамках инвестиционной программы. Охват численности населения пользователей услуги                    составит 12 000 человек.</t>
  </si>
  <si>
    <t xml:space="preserve"> В целях обеспечения стабилизации качества очищаемой воды в рамках инвестиционной программы. Охват численности населения пользователей услуги порядка 500 человек.</t>
  </si>
  <si>
    <t xml:space="preserve"> В целях обеспечения стабилизации качества сточной воды в рамках инвестиционной программы.  Охват численности населения пользователей услуги порядка 1000 человек.</t>
  </si>
  <si>
    <r>
      <t xml:space="preserve"> В целях снижения показателей аварийности в рамках инвестиционной программы.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Охват численности населения пользователей услуги                    составит 12 000 человек. </t>
    </r>
  </si>
  <si>
    <t xml:space="preserve">В рамках инвестиционной программы краевого государственного унитарного предприятия «Примтеплоэнерго» в сфере теплоснабжения. Приведение в соответствие установленной мощности теплоисточника к присоединенной нагрузке потребителей. Разработка ПСД и строительство котельной, работающей на угле, взамен существующей мазутной.   Котельная №11, 18, 13,16, 29, 7,9. Охват численности населения пользователей услуги  порядка 3596 человек. </t>
  </si>
  <si>
    <t>Обеспечение пожарной безопасности более 600 человек.</t>
  </si>
  <si>
    <t>2024-2026 годы</t>
  </si>
  <si>
    <t>в 2,5 р.</t>
  </si>
  <si>
    <t>сейчас какая мощность переработки древесины?</t>
  </si>
  <si>
    <t>Монтаж и запуск линии сращивания для производства мебельного щита, сушильного комплекса и 3 линий по производству шпона</t>
  </si>
  <si>
    <t>Обновление парка техники</t>
  </si>
  <si>
    <t>какая сейчас мощность?</t>
  </si>
  <si>
    <t>Строительство дома- интерната для престарелых и инвалидов</t>
  </si>
  <si>
    <t>сейчас какая пропускная способность?</t>
  </si>
  <si>
    <t>насколько снизятся издержки?</t>
  </si>
  <si>
    <t>на сколько увеличится урожайность?</t>
  </si>
  <si>
    <t>исполнителей прописать конкретно, непонятно что за сельхозпроизводители</t>
  </si>
  <si>
    <t>на сколько увеличатся объемы посевных?</t>
  </si>
  <si>
    <t xml:space="preserve"> сколько сейчас  мощность?</t>
  </si>
  <si>
    <t>сколько сейчас земель?</t>
  </si>
  <si>
    <t>1. Если мероприятие стоит начало 2022-2023 гг. у вас должно быть полностью понимание откуда финансируется, ПСД</t>
  </si>
  <si>
    <t>2. В результате все должно быть оцифровано, а не философия описана, посмотрите пример Дальнегорска</t>
  </si>
  <si>
    <t>3. Везде формулы прописать в итоговых графах по разделам и по мероприятиям</t>
  </si>
  <si>
    <t>4. Если нет ПСД то срок начала мероприятия не раньше 2024 года</t>
  </si>
  <si>
    <t>2.  Если нет ПСД то срок начала мероприятия не раньше 2024 года</t>
  </si>
  <si>
    <t>Сельхозтоваропроизводители</t>
  </si>
  <si>
    <t>почему требуются? Сколько сейчас авто?</t>
  </si>
  <si>
    <t>3. Везде, где написано Правительство ПК не годится, укажите конкретный ОИВ ПК</t>
  </si>
  <si>
    <t>региональных денег нет?</t>
  </si>
  <si>
    <t xml:space="preserve">указать в цифрах какой будет результат? </t>
  </si>
  <si>
    <t>кто исполнитель из ОИВ ПК?</t>
  </si>
  <si>
    <t>софинансирования из бюджетов не будет?</t>
  </si>
  <si>
    <t>2023-2026 годы</t>
  </si>
  <si>
    <t>краевых денег не будет?</t>
  </si>
  <si>
    <t>исполнителя от ОИВ ПК не будет?</t>
  </si>
  <si>
    <t>заявились в минстрой?</t>
  </si>
  <si>
    <t>это инвестиционный проект? Бюджетных денег нет, перенести в приложение 1, у вас есть инвестор, который будет это делать?</t>
  </si>
  <si>
    <t>почему везде нули, заполнить, расписать по годам и по источникам финансирования, написать результат, что будет?</t>
  </si>
  <si>
    <t>только местные деньги? ОИВ ПК нет?</t>
  </si>
  <si>
    <t>у вас есть инвестор? Почему внебюджетные источники?</t>
  </si>
  <si>
    <t>Улучшение предоставляемых услуг в сфере образования, охват учащихся   370 чел.. Выиграли проект инициативного бюджетирования, готовится  документация.</t>
  </si>
  <si>
    <t>В соответствии с ПСД  проводятся работы, окончание работ 15.08.2022.  Улучшение предоставления услуг в сфере общего образования для более 1000   учеников . Привлечение 2-х молодых специалистов (педработников)</t>
  </si>
  <si>
    <r>
      <t>Повышение доступности услуг в сфере физической  
культуры  и спорта с охватом 320 чел. Выиграли проект инициативного бюджетирования, готовится  документация, строительство в 2022 году</t>
    </r>
    <r>
      <rPr>
        <sz val="10"/>
        <rFont val="Times New Roman"/>
        <family val="1"/>
        <charset val="204"/>
      </rPr>
      <t>. Установка  спортивной площадки  увеличит  численность занимающихся  спортом на 50  % .</t>
    </r>
  </si>
  <si>
    <t>Улучшение предоставляемых услуг в сфере образования для  221 воспитанника. Подготовлена ПСД. Работа будет выпонена за счет средств местного бюджета. Ориентировочная стоимость 2,5 млн. руб.</t>
  </si>
  <si>
    <t>Улучшение предоставляемых услуг в сфере образования, охват 238 воспитанников.Подготовлена ПСД. Работа будет выпонена за счет средств местного бюджета. Ориентировочная стоимость работ 2,8 млн. руб.</t>
  </si>
  <si>
    <t>Увеличение доли населения систематически занимающихся физической культурой и спортом с 41% до 51% . Ведется работа по привлечению краевых средств.</t>
  </si>
  <si>
    <t>*Повышение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25,8 млн.руб. Ведется работа по привлечению краевых средств. 15 площадок</t>
  </si>
  <si>
    <t>Улучшение предоставляемых услуг в сфере образования. 2023 год подготовка проектно-сметной документации,  получение   экспертного заключения. Ориентировочная стоимость 8 млн. руб. Ведется работа по привлечению краевых средств.</t>
  </si>
  <si>
    <t xml:space="preserve">Улучшение предоставляемых услуг в сфере образования. 2023 год подготовка проектно-сметной документации,  экспертного заключения.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</si>
  <si>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2023 год подготовка проектно-сметной документации, Ориентировочная стоимость АУПС МОБУ СОШ №4- 2 млн. руб. Ведется работа по привлечению краевых средств. </t>
  </si>
  <si>
    <t xml:space="preserve">Улучшение предоставляемых услуг в сфере образования. 2023 год подготовка проектно-сметной документации,. Ориентировочная стоимость 2 млн. руб. Ведется работа по привлечению краевых средств. </t>
  </si>
  <si>
    <t>Улучшение предоставляемых услуг в сфере образования. 2023 год подготовка проектно-сметной документации, Ориентировочная стоимость 6 млн. руб. Ведется работа по привлечению краевых средств.</t>
  </si>
  <si>
    <t xml:space="preserve">Улучшение предоставляемых услуг в сфере образования. 2024 год подготовка проектно-сметной документации,   Ориентировочная стоимость работ 6 млн. руб. Ведется работа по привлечению краевых средств. </t>
  </si>
  <si>
    <t xml:space="preserve">Улучшение предоставляемых услуг в сфере образования. 2024 год подготовка проектно-сметной документации,    Ориентировосная стоимость работ 3 млн. руб. Ведется работа по привлечению краевых средств. </t>
  </si>
  <si>
    <t xml:space="preserve">Улучшение предоставляемых услуг в сфере образования. 2024 год подготовка проектно-сметной документации,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</si>
  <si>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2024 год подготовка проектно-сметной документации,  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</si>
  <si>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2025 год подготовка проектно-сметной документации. Ориентировочная стоимость работ 6 млн. руб. Ведется работа по привлечению краевых средств. </t>
  </si>
  <si>
    <t xml:space="preserve">Улучшение предоставляемых услуг в сфере образования. 2025 год подготовка проектно-сметной документации. Ориентировочная стоимость работ 23 млн.руб. Ведется работа по привлечению краевых средств. </t>
  </si>
  <si>
    <t xml:space="preserve">Улучшение предоставляемых услуг в сфере образования. 2025 год подготовка проектно-сметной документации. Ориентировочная стоимость работ 3 млн. руб. .Ведется работа по привлечению краевых средств. </t>
  </si>
  <si>
    <t xml:space="preserve">Улучшение предоставляемых услуг в сфере образования. 2025 год подготовка проектно-сметной документации. Ориентировочная стоимость работ  6 млн. руб.  Ведется работа по привлечению краевых средств. </t>
  </si>
  <si>
    <t xml:space="preserve">Улучшение предоставляемых услуг в сфере образования. 2029 год подготовка проектно-сметной документации Ориентировочная стоимость работ  АУПС 10 млн. руб. Ведется работа по привлечению краевых средств. </t>
  </si>
  <si>
    <t xml:space="preserve">Улучшение предоставляемых услуг в сфере образования. 2028 год подготовка проектно-сметной документации.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</si>
  <si>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2028 год подготовка проектно-сметной документации. 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</si>
  <si>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2027 год подготовка проектно-сметной документации.    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</si>
  <si>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2027 год подготовка проектно-сметной документации.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</si>
  <si>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2026 год подготовка проектно-сметной документации. Ориентировочная стоимость работ 23 млн. руб. Ведется работа по привлечению краевых средств. </t>
  </si>
  <si>
    <t xml:space="preserve">Улучшение предоставляемых услуг в сфере образования. 2026 год подготовка проектно-сметной документации. Ориентировочная стоимость работ 23 млн руб.Ведется работа по привлечению краевых средств. </t>
  </si>
  <si>
    <t>Позволит увеличить колличество адаптированных для инвалидов учреждений культуры. На территории ЛГО 15 учреждений культуры, из них адаптированно 12 учреждений (данное мерприятие фактически реализуется). Источник финансирования  - внебюджетные средства МКУ "Управление культуры, молодежной политики и спорта ЛГО"</t>
  </si>
  <si>
    <t>Повышение доступности услуг в сфере дополнительного образования. Данное мероприятие позволит к 2030 году увеличить число обучающихся с 774 до 900 человек, а также достичь уровень обучающихся по предпрофесиональной программе до 70 % с 60,5 % (данное мероприятие фактически реализуется). В соответствии с ПСД ведутся работы</t>
  </si>
  <si>
    <t>Улучшение предоставляемых усуг в сфере библиотечного обслуживания. Увеличение числа читателей с 12215 до 14200, Источник финансирования  - внебюджетные средства МКУ "Управление культуры, молодежной политики и спорта ЛГО"</t>
  </si>
  <si>
    <t>Повышение доступности услуг в сфере культуры. Данное мероприяте поможет увеличить колличество клубных формироаний с 93 до 95, участников клубных формирований с 1641 до 1800 человек. А таке увеличить посещаемость в среднем с 280 164 человек до 350 000 человек.. Источник финансирования  - внебюджетные средства МКУ "Управление культуры, молодежной политики и спорта ЛГО"</t>
  </si>
  <si>
    <t>4. Прочие мероприятия</t>
  </si>
  <si>
    <t>В целях избавления от примесей и загрязнений в рамках инвестиционной программы. Охват численности населения пользователей услуги                    12 000 человек.</t>
  </si>
  <si>
    <t>В целях обеспечения стабилизации качества очищаемой воды в рамках инвестиционной программы Охват численности населения пользователей услуги порядка   500 человек.</t>
  </si>
  <si>
    <t>В целях обеспечения стабилизации качества сточной воды в рамках инвестиционной программы Охват численности населения пользователей услуги порядка   1000 человек.</t>
  </si>
  <si>
    <t>Итого по разделу ПРОЧИЕ МЕРОПРИЯТИЯ</t>
  </si>
  <si>
    <t>Ремонт автомобильных дорог и инженерных сооружений на них</t>
  </si>
  <si>
    <t>Общая протяженность автомобильных дорог общего пользования местного значения Лесозаводского городского округа 358,9 км. В ненормативном состоянии находится порядка 40% дорог. Предусмотрен ремонт 43 км дорог местного значения. В 2022  соответствии с соглашением 16-6 от 24.01.2022 на 100 млн руб. из КБ протяженность отремонтированного покрытия МО определена 3 км или 40370 кв.м. Снижение доли протяженнности а/д общего пользования местного значения не соотвествующих нормативным требованиям в общей протяженности а/д общего пользования местного значения до 28% к 2030 году.</t>
  </si>
  <si>
    <t xml:space="preserve">Согласно предварительного сметного расчета ремонт автомобильной дороги, расположенной по адресу: Приморский край, г.Лесозаводск, ул.Петрова и искусственное сооружение на  ней "автомобильный мост через р.Уссури" 77,3 млн. руб. Протяженность отремонтированного покрытия МО определена 0,8 км или 10 000 кв.м. Заявка на 2023 год в министерство транспорта и дорожного хозяйства ПК направлена. Мост является транспортной артерией связывающей левобережную и правобережную части города Лесозаводска. Оценка численности постоянного населения Лесозаводского городского округа на 1 января 2022 года составила 41301 человек. </t>
  </si>
  <si>
    <t xml:space="preserve">Предварительная стоимость строительства нового автомобильного моста, определенная Министерством транспорта и дорожного хозяйства Приморского края 1 379 млн руб. ПСД отсутствует, источник финансирования  не определен. * Необходимость строительства нового моста через реку Уссури в г. Лесозаводск в период, предусмотренный Планом (2022-2030)  обусловлено наличием обнаруженных при обследовании  и оценке технического состояния мостового сооружения через реку Уссури в г. Лесозаводске, проведенного в 2019 дефектов, а также несоответствий основных параметров моста требованиям современных норм. Согласно технического отчета по материалам обследования  были выявлены дефекты, создающие угрозу безопасности эксплуатации сооружения.
</t>
  </si>
  <si>
    <t>Администрация Лесозаводского городского округа , министерство транспорта и дорожного хозяйства ПК</t>
  </si>
  <si>
    <t>Ведутся проектно-изыскательские работы, В плане: 2024г (1-2 кв) разработка ПСД, стоимость проектно-изыскательских работ порядка 28,5 млн. руб; 2024 г. (3 кв.) госэкспертиза ПСД. Ощая стоимость строительства объекта предположительно 460 млн.р. Уточняются источники финансирования. Охват численности населения пользователей услуги порядка   1000 человек.</t>
  </si>
  <si>
    <t>Ведутся проектно-изыскательские работы, В плане: 2024г (1-2 кв) разработка ПСД, стоимость проектно-изыскательских работ порядка 29,5 млн. руб; 2024 г. (3 кв.) госэкспертиза ПСД. Ощая стоимость строительства объекта предположительно 460 млн руб. Выясняются источники финансирования. Охват численности населения пользователей услуги порядка   1000 человек.</t>
  </si>
  <si>
    <t>Администрация Лесозаводского городского округа , министерство транспорта и дорожного хозяйства ПК, минцифра ПК</t>
  </si>
  <si>
    <t xml:space="preserve"> Администрация Лесозаводского городского округа , министерство транспорта и дорожного хозяйства ПК</t>
  </si>
  <si>
    <t>Проект отсуствует.В плане: 2024г (1-2 кв) разработка ПСД, стоимость проектно-изыскательских работ порядка 0,6 млн. руб; 2024 г. (3 кв.) госэкспертиза ПСД, 2025г выполнение СМР.  Средства предусмотренные на данные мероприятия являются оценочными Охват численности населения пользователей услуги порядка   1500 человек.</t>
  </si>
  <si>
    <t>Выполнение работ по обустройству 25 остановочных пунктов. К 2025 году 5 остановочных пунктов будут оснащены  табличками с QR code на ссылку в систему диспетчеризации транспорта ПК. К 2026 году 2 остановочных пукта (Вокзал, Школа) будут оборудованы кнопкой гражданин-полиция. 2 остановочных комплекса (Вокзал, Дом культуры) к 2030 году будут оборудованы информационным табло о прибытии транспорта. Средства предусмотренные на данные мероприятия являются оценочными. В нормативное состояние к 2030 году будет приведено 40 % остановочных пунктов.</t>
  </si>
  <si>
    <r>
      <t>Администрация Лесозаводского го</t>
    </r>
    <r>
      <rPr>
        <sz val="10"/>
        <rFont val="Times New Roman"/>
        <family val="1"/>
        <charset val="204"/>
      </rPr>
      <t>родского округа, министерство цифрового развития и связи  ПК</t>
    </r>
  </si>
  <si>
    <t>*Проект отсуствует.В плане: 2026 г. (1-2 кв) разработка ПСД, стоимость проектно-изыскательских работ порядка 0,3 млн. руб; 2026 г. (3 кв.) госэкспертиза ПСД, 2027г выполнение СМР.  Средства предусмотренные на данные мероприятия являются оценочными. Охват численности населения пользователей услуги порядка   4000 человек.</t>
  </si>
  <si>
    <t>Проект отсуствует.В плане: 2028 г. (1-2 кв) разработка ПСД, стоимость проектно-изыскательских работ порядка 0,5 млн руб; 2028 г. (3 кв.) госэкспертиза ПСД, 2029г выполнение СМР.  Средства предусмотренные на данные мероприятия являются оценочными. Охват численности населения пользователей услуги порядка   1000 человек.</t>
  </si>
  <si>
    <t>На проведение работ заключен муниципальный контракт № 319 от 19.10.2021. Получение ПСД май 2022г.  Проект в стадии разработки. Строительные работы запланированы в 2023-2024 гг. Строительство станции водоподготовки  позволит увеличить долю городского населения, обеспеченного качественной питьевой водой из систем централизованного водоснабжения, в общей численности городского населения. В мкр. Юго-Западный  проживает порядка 3000 человек.   1500 человек к 2025 году будет обеспечено качественной питьевой водой из систем централизованного водоснабжения.</t>
  </si>
  <si>
    <t>Администрация Лесозаводского городского округа, министерство жилищно-коммунального хозяйства ПК</t>
  </si>
  <si>
    <t>Проект  разработан. Строительство канализационных очистных   позволит очистить хозяйственно-бытовые сточные воды, сбрасываемые в протоку Донскую реки Уссури до нормативов, что позволит значительно улучшить экологическую ситуацию в городе. В мкр. Юго-Западный  проживает порядка 3000 человек. 2025 - 2027гг выполнение СМР. Сметная стоимость строительства на дату утверждения заключения экспертизы составила 374,4 млн. руб. 1500 человек к 2027 году будут пользователями предоставленной услуги.</t>
  </si>
  <si>
    <r>
      <t>Проект отсуствует. В плане: 2025г (1-2 кв) разработка ПСД, стоимость проектно-изыскательских работ порядка 18,0 млн. руб; 2025 г. (3 кв.) госэкспертиза ПСД, 2026 - 2027гг выполнение СМР. Строительство канализационных очистных сооружений мкр. Ружино направлено на обеспечение качественной очистки сточных вод, сбрасываемых  в  реку Уссури. В мкр. Ружино  проживает порядка 3700 человек.</t>
    </r>
    <r>
      <rPr>
        <b/>
        <sz val="10"/>
        <rFont val="Times New Roman"/>
        <family val="1"/>
        <charset val="1"/>
      </rPr>
      <t xml:space="preserve">   Порядка 2200 человек к 2028 году будут пользователями предоставленной услуги.</t>
    </r>
  </si>
  <si>
    <t>Мероприятия позволят своевременно отводить дождевые и талые воды от зданий и с поверхности, поддерживая дорожное покрытие в оптимальном состоянии и увеличивая его срок службы. Пользователями предоставленной услуги будут 25000 человек. Протяженность сетей дождевой канализации 221, 7 км. Средства предусмотренные на данные мероприятия являются оценочными</t>
  </si>
  <si>
    <t>Модернизация системы канализации. Ремонт канализационной сети 200 м диаметром 200 мм. Обеспечение населения качественными услугами водоотведения. Охват жителей 75 квартир многоквартирного жилого дома. Пользователями предоставленной услуги будут 230 человек.</t>
  </si>
  <si>
    <t>Администрация Лесозаводского городского округа, минцифра ПК</t>
  </si>
  <si>
    <r>
      <t xml:space="preserve">Реализация мероприятия направлена на улучшение качества жизни населения. </t>
    </r>
    <r>
      <rPr>
        <sz val="10"/>
        <rFont val="Times New Roman"/>
        <family val="1"/>
        <charset val="204"/>
      </rPr>
      <t xml:space="preserve">При реализации мероприятия будет произведена замена светильников уличного освещения на энергосберегающего типа. Система обеспечена механизмами автомотического отключения света. </t>
    </r>
    <r>
      <rPr>
        <sz val="10"/>
        <rFont val="Times New Roman"/>
        <family val="1"/>
        <charset val="1"/>
      </rPr>
      <t xml:space="preserve">Адресный перечень реализации мероприятия :                                                        - ул. Линейная   - ул. Куйбышева  - ул. Белова  -  ул. Куйбышева от д. 49 до 82 а   - ул. Лизы Чайкиной - ул. Садовая  - ул. Камышовая - ул. Милицейская  - ул. Имени 12  - пер. Герцена.                                                                                    </t>
    </r>
    <r>
      <rPr>
        <sz val="10"/>
        <rFont val="Times New Roman"/>
        <family val="1"/>
        <charset val="204"/>
      </rPr>
      <t>Охват численности населения пользователей услуги  порядка 4000 человек.</t>
    </r>
    <r>
      <rPr>
        <sz val="10"/>
        <rFont val="Times New Roman"/>
        <family val="1"/>
        <charset val="1"/>
      </rPr>
      <t xml:space="preserve">    </t>
    </r>
  </si>
  <si>
    <t>Улучшение экологической ситуации; создание  
благоприятных условий для населения; 
снижение негативного воздействия на окружающую  
среду . В период с 2022-2030 будет установлено 147 контейнерных площадок.</t>
  </si>
  <si>
    <t>Защита от наводнений людей, жилья и объектов  
инфраструктуры. ПСД в наличии, заключение госэкспертизы от 26.12.2016 № 25-1-1-3-0178-16 Охват численности населения поядка 2000 человек</t>
  </si>
  <si>
    <t xml:space="preserve">Администрация Лесозаводского городского округа. Министерство природных ресурсов и охраны окружающей среды Приморского края
</t>
  </si>
  <si>
    <t>2022-2024</t>
  </si>
  <si>
    <t>В плане: 2023 г. (1-3 кв) разработка ПСД, стоимость проектно-изыскательских работ порядка 28,43 млн. руб; 2023 г.( 4 кв.) госэкспертиза ПСД, 2024г выполнение СМР.  Мероприятия позволят защитить население от подтопления огородов, хозяйственных построек  индивидуальных жилых домов 121 Охват численности населения 200 человек. Средства предусмотренные на данные мероприятия являются оценочными.</t>
  </si>
  <si>
    <t xml:space="preserve">На территории Лесозаводского городского округа, расположенно 863 помещения, являющихся муниципальной собственностью, которые не входят в региональную Программу капитального ремонта многоквартирных домов в Приморском крае. Общая площадь данного жилого фонда составляет 29448,8 кв.м. В плановом периоде 2022:  Капитальный ремонт муниципального жилого фонда по ул. Бригадная, 7 Березовая, 5 В плановом периоде 2023 -2030: планируется выполнение работ по капитальному ремонту по одной единице муниципального жилого фонда ежегодно.  </t>
  </si>
  <si>
    <t>Планируемые мероприятия:   - восстановление водоотводного канала ул. Октябрьская со сбросом в р. Уссури ул. Гоголя  - организация ритуальных услуг и содержание мест захоронения  - вырубка аварийных деревьев  - комплексное озеленение ЛГО Конечными пользователями проведенных мероприятий будут порядка 790 человек.</t>
  </si>
  <si>
    <t>ПСД есть?</t>
  </si>
  <si>
    <t>Вы в этом году заявилис  в минтранс?</t>
  </si>
  <si>
    <t>указать в цифрах какой будет результат?</t>
  </si>
  <si>
    <t>уверены что 2023 г., может сдвинем позже? У вас даже ПСД нету, указать в цифрах какой будет результат?</t>
  </si>
  <si>
    <t>почему не рассчитаны суммы по годам и источникам финансирования, заполнить? указать в цифрах какой будет результат?</t>
  </si>
  <si>
    <t>указать в цифрах какой будет результат? уверены что 2023 г., может сдвинем позже? У вас даже ПСД нет</t>
  </si>
  <si>
    <t>реализовывается?</t>
  </si>
  <si>
    <t>заявились в мин ЖКХ?</t>
  </si>
  <si>
    <t>краевые деньги поставлены, кто исполнитель из ОИВ ПК?</t>
  </si>
  <si>
    <t>почему везде нули, заполнить</t>
  </si>
  <si>
    <t>Создание 50 рабочих мест. Запланированы мероприятия при условии выделения дополнительных лесных фондов. Увеличение мощности переработки древисины с 80 до 120 тыс. куб. м в год.</t>
  </si>
  <si>
    <t>ИП Марченко И.В.</t>
  </si>
  <si>
    <t>2023-2024 годы</t>
  </si>
  <si>
    <t>Новый проект</t>
  </si>
  <si>
    <t>Строительство цеха по обработке древесины и производства изделий из дерева. Объем переработки 27 тыс. куб. м в год</t>
  </si>
  <si>
    <r>
      <t>Цель мероприятия - повышение уровня благоустройства дворовых территорий .</t>
    </r>
    <r>
      <rPr>
        <sz val="10"/>
        <rFont val="Times New Roman"/>
        <family val="1"/>
        <charset val="204"/>
      </rPr>
      <t xml:space="preserve"> В рамках государственной программы ПК "Формирование современной городской среды муниципальных образований Приморского края" на 2020-2027 годы в  2022-2030 планируется благоустроить 30 дворовых территорий. Объем финасирования краевого бюджета указан согласно Закона Приморского края от 21.12.2021 № 31-КЗ "О краевом бюджете на 2022 год и плановый период 2023 и 2024 годов". С 2025г. - Объем финансирования указан оценочно</t>
    </r>
  </si>
  <si>
    <r>
      <t xml:space="preserve">Цель мероприятия - повышение уровня благоустройства нуждающихся в благоустройстве территорий общего пользования и мест массового отдыха населения Лесозаводского городского округа. </t>
    </r>
    <r>
      <rPr>
        <sz val="10"/>
        <rFont val="Times New Roman"/>
        <family val="1"/>
        <charset val="204"/>
      </rPr>
      <t>В раках государственной программы ПК "Формирование современной городской среды муниципальных образований Приморского края" на 2020-2027 годы  в  2022-2030 планируется благоустроить 8 общественных территорий. Объем финасирования краевого бюджета указан согласно Закона Приморского края от 21.12.2021 № 31-КЗ "О краевом бюджете на 2022 год и плановый период 2023 и 2024 годов". С 2025г. - Объем финансирования указан оценочно</t>
    </r>
  </si>
  <si>
    <t>Администрация ЛГО, Министерство физической культуры и спорта ПК</t>
  </si>
  <si>
    <t>Улучшение качества услуг жизни насления,  
предоставляемых в сфере здравоохранения. Мероприятие в рамках региональной программы Приморского края "Модернизация первичного звена здравоохранения".  ПСД разработанно. Стоимость 18,4 млн. руб. Источник финансирования  - консолидированный бюджет Приморского края (ФБ - 96,76 %, КБ - 3,24%).</t>
  </si>
  <si>
    <t>Капитальный ремонт дневного стационара ЦГБ, расположенной по адресу: г. Лесозаводск, ул. Куйбышева 7</t>
  </si>
  <si>
    <t>Благоустройство территории ЦГБ (видеонаблюдение, освещение; замена дорожной одежды (асфальтирование), ограждение, малые архитектурные формы), расположенной по адресу: г. Лесозаводск, ул.9 Января,102</t>
  </si>
  <si>
    <t>Капитальный ремонт терапевтического отделения ЦГБ, расположенной по адресу: г. Лесозаводск, ул.9 Января,102 ЛИТЕР -А1</t>
  </si>
  <si>
    <t>Строительство фельдшерско акушерских пунктов в сельских населенных пунктах (3 шт): с. Глазовка, с. Курское, с. Лесное</t>
  </si>
  <si>
    <t>Министерство труда ПК</t>
  </si>
  <si>
    <t xml:space="preserve"> В настоящее время на территории 6295,2 кв.м аварийного жилищного фонда в 23 многоквартирных домах, признанных аварийными.                                                               До 31.12.2022 планируется приобрести жилые помещения на вторичном рынке общей площадью 791,7 кв.м. для переселения  54 граждан. К 2026 году необходимая площадь для пересения граждан  из ветхого и аварийного 6,4 тыс кв.м</t>
  </si>
  <si>
    <t>Прочие мероприятия</t>
  </si>
  <si>
    <t>Всего по разделу Прочие мероприятия</t>
  </si>
  <si>
    <t>Строительство цеха переработки древисины</t>
  </si>
  <si>
    <t>Увеличение мощности переработки древесины с 35 до 50 тыс. куб. м в год.</t>
  </si>
  <si>
    <t>Обновление парка техники. Закупка 15 единиц спецтехники.</t>
  </si>
  <si>
    <t>порядка 12 единиц</t>
  </si>
  <si>
    <t>Реализация мероприятия осуществляется ФГУ "Дирекцияи по строитешльству и эксплуатации объектов Росграница" и АО Институтом "Оргэнергосстрой". Увеличение пропускной способности составит с 22 до 150 транспортных средств в сутки.</t>
  </si>
  <si>
    <t>ФГУ "Дирекция по строитешльству и эксплуатации объектов Росграница"</t>
  </si>
  <si>
    <t>Перечень сх производителей составляет 15 субъктов.</t>
  </si>
  <si>
    <t xml:space="preserve">Позволит увеличить мощность с 84,3 до 98 тыс. бут. и с 2816 до 3209 тыс. дкл. в год. </t>
  </si>
  <si>
    <t>Собственные средсва сельхозтоваропроизводителей. Мероприятия позволят снизить издержки в среднем на 10%.. Увеличение  техники до 100 единиц.</t>
  </si>
  <si>
    <t>Собственные средсва сельхозтоваропроизводителей. Мероприятия позволят увеличить урожайность с 12 до 15 ц с Га. Минерализация почв, улучшение плодородия почвы на 40%..</t>
  </si>
  <si>
    <t>Собственные средсва сельхозтоваропроизводителей. Мероприятия направленны на увеличение плодородия почвы. Минерализация почв, улучшение плодородия почвы на 20%.. Мероприятия позволят увеличить урожайность с 12 до 15 ц с Га</t>
  </si>
  <si>
    <t>Собственные средсва сельхозтоваропроизводителей. Позволит увеличить мощности хранения сельскохозяйственных культур для хранения с 3,5 до 7,5 тыс. тонн овощей.</t>
  </si>
  <si>
    <t>0. Проект новый</t>
  </si>
  <si>
    <t>Создание предприятия по выращиванию лекарственных растений</t>
  </si>
  <si>
    <t>инвестиционных проектов  Лесозаводского городского округа на 2022 - 2030 годы</t>
  </si>
  <si>
    <t xml:space="preserve">В рамках инвестиционной программыКГУП «Примтеплоэнерго». Приведение в соответствие установленной мощности теплоисточника к присоединенной нагрузке потребителей. Разработка ПСД и строительство котельной, работающей на угле, взамен существующей мазутной.   Котельная №11, 18, 13,16, 29, 7,9. Охват численности населения пользователей услуги порядка 3596 человек. </t>
  </si>
  <si>
    <t xml:space="preserve">В целях снижения показателей аварийности в рамках инвестиционной программы Охват численности населения пользователей услуги 12 000 человек. </t>
  </si>
  <si>
    <t>Администрация ЛГО, министерство транспорта и дорожного хозяйства ПК</t>
  </si>
  <si>
    <t>будут дорога к 125 участкам для многодетных</t>
  </si>
  <si>
    <t>результат - позволит снять ограничение в 15 тонн для транспорных средств направляющихся на международный пункт пропуска.</t>
  </si>
  <si>
    <t>текущий ремонт не предполагает проекта. Смета с заявкой направлена в ОИВ</t>
  </si>
  <si>
    <t>реализуется</t>
  </si>
  <si>
    <t>Улучшение предоставленрия услуг в сфере общего образования для 93 учащихся (развитие спорта в сельской местности). Ориентировочная стоимость работ 8 млн. руб. Ведется работа по привлечению краевых денежных средств.</t>
  </si>
  <si>
    <t>Улучшение предоставляемых услуг в сфере образования В  2022 году  подготовка ПСД,   экспертное заключение. Ориентировочная стоимость работ 8 млн. руб. Ведется работа по привлечению краевых денежных средств.</t>
  </si>
  <si>
    <t>Имеется проектно-сметная документация,  Стоимость  работ 6,4 млн. руб. Ведется работа по привлечению краевых средств. Улучшение предоставления услуг в сфере общего образования для 650 учеников, привлечен 1 педработник.</t>
  </si>
  <si>
    <t>Улучшение предоставляемых услуг в сфере образования. Имеется ПСД, в 2022 году  готовится  экспертное заключение, Стоимость работ 18 млн. руб. Ведется работа по привлечению краевых средств.</t>
  </si>
  <si>
    <t>Улучшение предоставляемых услуг в сфере образования. 2022 год,  подготовка ПСД,  экспертное заключение. Ориентировочная стоимость работ 25 млн. руб. Ведется работа по привлечению краевых средств.</t>
  </si>
  <si>
    <t>Улучшение предоставляемых услуг в сфере образования. 2022 год, подготовка ПСД,  экспертное  заключение,. Ориентировочная стоимость работ 8 млн. руб. Ведется работа по привлечению краевых денежных средств.</t>
  </si>
  <si>
    <t>Улучшение предоставляемых услуг в сфере образования. 2022 год наличие  проектно-сметной документации, получение    экспертного заключения, Ведется работа по привлечению краевых денежных средств.</t>
  </si>
  <si>
    <t>Улучшение предоставляемых услуг в сфере образования. 2022 год подготовка проектно-сметной документации,  получение  экспертного заключения. Ориентировочная стоимость работ 4 млн. руб. Ведется работа по привлечению краевых денежных средств.</t>
  </si>
  <si>
    <t>Улучшение предоставляемых услуг в сфере образования. 2022 год подготовка проектно-сметной документации,   получение экспертного заключени. Ориентировочная стоимость работ 6 млн. руб. Ведется работа по привлечению краевых средств.</t>
  </si>
  <si>
    <t>Улучшение предоставляемых услуг в сфере образования. 2023 год подготовка проектно-сметной документации,    экспертного заключения. Ориентировочная стоимость работ 6 млн. руб.</t>
  </si>
  <si>
    <t>Улучшение предоставляемых услуг в сфере образования. 2023 год подготовка проектно-сметной документации,  получение экспертного заключения. Ориентировочная стоимость 2 млн. руб. Ведется работа по привлечению краевых средств.</t>
  </si>
  <si>
    <t>Улучшение предоставляемых услуг в сфере образования. 2023 год подготовка проектно-сметной документации, получение  экспертного заключени. Ориентировочная стоимость 2 млн. руб. Ведется работа по привлечению краевых средств.</t>
  </si>
  <si>
    <t>Мероприятие в рамках региональной программы Приморского края "Развитие здравоохранения Приморского края".  ПСД отсутствует.</t>
  </si>
  <si>
    <t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ПСД разработанно. Стоимость 73,777 млн. руб.</t>
  </si>
  <si>
    <t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ПСД разработанно. Стоимость 13,549 млн. руб.</t>
  </si>
  <si>
    <t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ПСД разработанно частично. Стоимость 47,328 млн. руб.</t>
  </si>
  <si>
    <t xml:space="preserve"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ПСД разработанно частично. Стоимость 140,481 млн. руб. </t>
  </si>
  <si>
    <t xml:space="preserve"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ПСД отсутствует. Стоимость 45,287 млн. руб. </t>
  </si>
  <si>
    <t xml:space="preserve"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ПСД отсутствует. Стоимость 107,998 млн. руб. </t>
  </si>
  <si>
    <t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 Стоимость 117,2 млн. руб.  ПСД отсутствует</t>
  </si>
  <si>
    <t xml:space="preserve">Улучшение качества услуг жизни насления,  
предоставляемых в сфере здравоохранения. Мероприятие в рамках региональной программы Приморского края "Развитие здравоохранения Приморского края". </t>
  </si>
  <si>
    <t>Повышение доступности услуг в сфере культуры. Данное мероприяте поможет увеличить колличество клубных формироаний с 93 до 95, участников клубных формирований с 1641 до 1800 человек. А таке увеличить посещаемость в среднем с 280 164 человек до 350 000 человек.Источник финансирования  - внебюджетные средства МКУ "Управление культуры, молодежной политики и спорта ЛГО"</t>
  </si>
  <si>
    <t>Повышение доступности услуг в сфере культуры. Данное мероприяте поможет увеличить колличество клубных формироаний с 93 до 95, участников клубных формирований с 1641 до 1800 человек. А таке увеличить посещаемость в среднем с 280 164 человек до 350 000 человек. Источник финансирования  - внебюджетные средства МКУ "Управление культуры, молодежной политики и спорта ЛГО"</t>
  </si>
  <si>
    <t xml:space="preserve">Улучшение предоставляемых усуг в сфере библиотечного обслуживания. Увеличение числа читателей с 12215 до 14200, </t>
  </si>
  <si>
    <t>Повышение доступности услуг в сфере дополнительного образования. Данное мероприятие позволит к 2030 году увеличить число обучающихся с 774 до 900 человек, а также достичь уровень обучающихся по предпрофесиональной программе до 70 % с 60,5 %</t>
  </si>
  <si>
    <t>Повышение доступности услуг в сфере культуры. Данное мероприятие приведет к увеличению посещаемости в среднем с 280 164 человек до 350 000 человек. ПСД разработано в 2021 году за счет внебюджетных средств</t>
  </si>
  <si>
    <t>Повышение доступности услуг в сфере культуры. Данное мероприятие приведет к увеличению посещаемости в среднем с 280 164 человек до 350 000 человек.</t>
  </si>
  <si>
    <t>Повышение доступности услуг в сфере культуры. Данное мероприятие приведет к увеличению посещаемости в среднем с 280 164 человек до 350 000 человек. ПСД разработано в 2022 оду за счет внебюджетных средств</t>
  </si>
  <si>
    <t>Повышение доступности услуг в сфере культуры. Данное мероприяте поможет увеличить колличество клубных формироаний с 93 до 95, участников клубных формирований с 1641 до 1800 человек. А таке увеличить посещаемость в среднем с 280 164 человек до 350 000 человек.</t>
  </si>
  <si>
    <t>Повышение доступности услуг в сфере культуры. Данное мероприятие приведет к увеличению посещаемости в среднем с 280 164 человек до 350 000 человек.Источник финансирования  - внебюджетные средства МКУ "Управление культуры, молодежной политики и спорта ЛГО"</t>
  </si>
  <si>
    <t xml:space="preserve">Увеличение доли населения систематически занимающихся физической культурой и спортом с 41% до 51% . </t>
  </si>
  <si>
    <t>Увеличение доли населения систематически занимающихся физической культурой и спортом с 51% до 70,8% 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</si>
  <si>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19,9 млн.руб.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</si>
  <si>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350,0 млн.руб. Ведется работа по привлечению краевых средств.</t>
  </si>
  <si>
    <t xml:space="preserve"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3,3 млн.руб. Ведется работа по привлечению краевых средств. 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</si>
  <si>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197,00 млн.руб.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</si>
  <si>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3 млн.руб.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</si>
  <si>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100,0 млн.руб.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</si>
  <si>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42,0 млн.руб.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</si>
  <si>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3,0 млн.руб. Ведется работа по привлечению краевых средств.</t>
  </si>
  <si>
    <t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Ориентровочная стоимость 12,0 млн.руб. Ведется работа по привлечению краевых средств.</t>
  </si>
  <si>
    <t xml:space="preserve">Повышение доступности услуг в сфере физической культуры и спорта. Увеличение доли населения систематически занимающихся физической культурой и спортом с 51% до 70,8%. Ориентировочная стоимость 3,0 млн руб. </t>
  </si>
  <si>
    <t>Благоустройство спортивных площадок (пляжный волейбол)*</t>
  </si>
  <si>
    <t>Приобретение спортивного инвентаря*</t>
  </si>
  <si>
    <t>Реконструкция здания по ул. Пролетарская,7*</t>
  </si>
  <si>
    <t>Строительство физкультурно-оздоровительного комплекса открытого типа  (ФОКОТ), г. Лесозаводск, ул. Пролетарская, 7, в том числе разработка ПИР и ПСД*</t>
  </si>
  <si>
    <t>Строительство крытого легкоатлетического манежа*</t>
  </si>
  <si>
    <t>Капитальный ремонт (замена резинового покрытия на универсальной спортивной площадки (УСП), ул. Калининская, 35а*</t>
  </si>
  <si>
    <t>Строительство Физкультурно-оздоровительного комплекса (ФОК) с бассейном, в том числе разработка ПИР и ПСД*</t>
  </si>
  <si>
    <t>Создание игровых спортивных площадок (25*15 м) на территориях ЛГО с населением до 5000 чел.*</t>
  </si>
  <si>
    <t>Установка дорожки для скандинавской ходьбы в рекреационной зоне ЛГО*</t>
  </si>
  <si>
    <t>Строительство картодрома на территории ЛГО, в том числе разработка ПИР и ПСД*</t>
  </si>
  <si>
    <t>Капитальный ремонт стадиона «Спортивный центр», в том числе проектно-сметная документация (ПСД), г. Лесозаводск, ул. Кирова,26*</t>
  </si>
  <si>
    <t>Капитальный ремонт стадиона «Локомотив», в том числе проектно-сметная документация (ПСД), г. Лесозаводск, ул. Челюскина 3*</t>
  </si>
  <si>
    <t>Капитальный ремонт стадиона «Спартак», в том числе проектно-сметная документация (ПСД), г. Лесозаводск, ул. 50 лет ВЛКСМ*</t>
  </si>
  <si>
    <t>Строительство стадиона (ул. Пушкинская, 10), в том числе разработка проектно-сметной документации (ПСД)*</t>
  </si>
  <si>
    <t>Реконструкция здания спортивного центра по адресу: г. Лесозаводск, ул. Кирова, 26, в том числе разработка проектно-сметной документации (ПСД).*</t>
  </si>
  <si>
    <t>Создание комбинированного спортивного комплекса (тип-3), ориентир дом по ул. 9 января, 55*</t>
  </si>
  <si>
    <t>Создание спортивной площадки для игровых видов спорта (тип-2), ориентир дом по ул. 50 лет ВЛКСМ, 35*</t>
  </si>
  <si>
    <t>Создание крытой спортивной площадки (атлетический павильон) (тип-1), ориентир дом по ул. Спортивная, 2.*</t>
  </si>
  <si>
    <t>Повышение доступности услуг в сфере культуры. Данное мероприятие позволит к 2030 году увеличить число обучающихся с 774 до 900 человек, а также достичь уровень обучающихся по предпрофесиональной программе до 70 % с 60,5 %</t>
  </si>
  <si>
    <t>Администрация ЛГО, Министерство культуры  ПК</t>
  </si>
  <si>
    <t>Администрация ЛГО, Министерство  образования ПК</t>
  </si>
  <si>
    <t>Министерство финансов ПК,  администрация ЛГО</t>
  </si>
  <si>
    <t>Министерство строительства ПК, Федеральное агентство водных ресурсов, Министерство природных ресурсов и охраны окружающей среды РФ</t>
  </si>
  <si>
    <t>Администрация Лесозаводского городского округа, министерство строительства ПК, Фонд содействия реформирования ЖКХ РФ</t>
  </si>
  <si>
    <t>Министерство образования ПК, администрация ЛГО</t>
  </si>
</sst>
</file>

<file path=xl/styles.xml><?xml version="1.0" encoding="utf-8"?>
<styleSheet xmlns="http://schemas.openxmlformats.org/spreadsheetml/2006/main">
  <numFmts count="3">
    <numFmt numFmtId="164" formatCode="000000"/>
    <numFmt numFmtId="165" formatCode="0.0"/>
    <numFmt numFmtId="166" formatCode="#,##0.0"/>
  </numFmts>
  <fonts count="43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1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0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1"/>
    </font>
    <font>
      <sz val="14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1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theme="1"/>
      <name val="Times New Roman"/>
      <family val="1"/>
      <charset val="1"/>
    </font>
    <font>
      <sz val="12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8" fillId="0" borderId="0"/>
  </cellStyleXfs>
  <cellXfs count="775">
    <xf numFmtId="0" fontId="0" fillId="0" borderId="0" xfId="0"/>
    <xf numFmtId="0" fontId="5" fillId="0" borderId="0" xfId="2" applyFont="1" applyBorder="1"/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horizontal="left"/>
    </xf>
    <xf numFmtId="166" fontId="6" fillId="0" borderId="0" xfId="0" applyNumberFormat="1" applyFo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6" fontId="6" fillId="10" borderId="0" xfId="0" applyNumberFormat="1" applyFont="1" applyFill="1"/>
    <xf numFmtId="0" fontId="0" fillId="12" borderId="0" xfId="0" applyFill="1"/>
    <xf numFmtId="0" fontId="0" fillId="0" borderId="0" xfId="0" applyFill="1"/>
    <xf numFmtId="0" fontId="1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14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0" xfId="0" applyFont="1"/>
    <xf numFmtId="0" fontId="18" fillId="0" borderId="0" xfId="4" applyFill="1" applyBorder="1" applyAlignment="1">
      <alignment horizontal="left"/>
    </xf>
    <xf numFmtId="0" fontId="18" fillId="0" borderId="0" xfId="4" applyFill="1" applyBorder="1" applyAlignment="1"/>
    <xf numFmtId="0" fontId="16" fillId="0" borderId="4" xfId="4" applyFont="1" applyFill="1" applyBorder="1" applyAlignment="1">
      <alignment vertical="center" wrapText="1"/>
    </xf>
    <xf numFmtId="1" fontId="16" fillId="0" borderId="4" xfId="4" applyNumberFormat="1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left" vertical="center" wrapText="1"/>
    </xf>
    <xf numFmtId="0" fontId="19" fillId="0" borderId="4" xfId="4" applyFont="1" applyFill="1" applyBorder="1" applyAlignment="1">
      <alignment vertical="center" wrapText="1"/>
    </xf>
    <xf numFmtId="0" fontId="19" fillId="0" borderId="4" xfId="4" applyFont="1" applyFill="1" applyBorder="1" applyAlignment="1">
      <alignment horizontal="center" vertical="center" wrapText="1"/>
    </xf>
    <xf numFmtId="165" fontId="0" fillId="0" borderId="0" xfId="0" applyNumberFormat="1"/>
    <xf numFmtId="0" fontId="14" fillId="0" borderId="4" xfId="4" applyFont="1" applyFill="1" applyBorder="1" applyAlignment="1">
      <alignment vertical="center" wrapText="1"/>
    </xf>
    <xf numFmtId="0" fontId="0" fillId="5" borderId="0" xfId="0" applyFill="1"/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2" fontId="22" fillId="0" borderId="0" xfId="0" applyNumberFormat="1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 wrapText="1"/>
    </xf>
    <xf numFmtId="2" fontId="20" fillId="0" borderId="0" xfId="0" applyNumberFormat="1" applyFont="1" applyFill="1" applyBorder="1" applyAlignment="1">
      <alignment horizontal="center" vertical="top"/>
    </xf>
    <xf numFmtId="2" fontId="24" fillId="0" borderId="0" xfId="0" applyNumberFormat="1" applyFont="1" applyFill="1" applyBorder="1" applyAlignment="1">
      <alignment horizontal="center" vertical="top"/>
    </xf>
    <xf numFmtId="0" fontId="26" fillId="17" borderId="6" xfId="2" applyFont="1" applyFill="1" applyBorder="1" applyAlignment="1">
      <alignment horizontal="center" vertical="top" wrapText="1"/>
    </xf>
    <xf numFmtId="0" fontId="6" fillId="15" borderId="0" xfId="0" applyFont="1" applyFill="1"/>
    <xf numFmtId="0" fontId="6" fillId="15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/>
    <xf numFmtId="0" fontId="6" fillId="3" borderId="0" xfId="0" applyFont="1" applyFill="1"/>
    <xf numFmtId="166" fontId="6" fillId="3" borderId="0" xfId="0" applyNumberFormat="1" applyFont="1" applyFill="1"/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3" fillId="0" borderId="6" xfId="0" applyNumberFormat="1" applyFont="1" applyBorder="1" applyAlignment="1">
      <alignment horizontal="center" vertical="top" wrapText="1"/>
    </xf>
    <xf numFmtId="166" fontId="3" fillId="3" borderId="6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3" fillId="15" borderId="6" xfId="0" applyFont="1" applyFill="1" applyBorder="1" applyAlignment="1">
      <alignment horizontal="center" vertical="top" wrapText="1"/>
    </xf>
    <xf numFmtId="0" fontId="6" fillId="15" borderId="6" xfId="0" applyFont="1" applyFill="1" applyBorder="1"/>
    <xf numFmtId="165" fontId="9" fillId="4" borderId="6" xfId="2" applyNumberFormat="1" applyFont="1" applyFill="1" applyBorder="1" applyAlignment="1">
      <alignment horizontal="center" vertical="top" wrapText="1"/>
    </xf>
    <xf numFmtId="166" fontId="6" fillId="0" borderId="6" xfId="0" applyNumberFormat="1" applyFont="1" applyBorder="1"/>
    <xf numFmtId="0" fontId="11" fillId="17" borderId="6" xfId="2" applyFont="1" applyFill="1" applyBorder="1" applyAlignment="1">
      <alignment horizontal="left" vertical="top" wrapText="1"/>
    </xf>
    <xf numFmtId="0" fontId="8" fillId="2" borderId="6" xfId="2" applyFont="1" applyFill="1" applyBorder="1" applyAlignment="1">
      <alignment horizontal="center" vertical="top" wrapText="1"/>
    </xf>
    <xf numFmtId="165" fontId="10" fillId="4" borderId="6" xfId="2" applyNumberFormat="1" applyFont="1" applyFill="1" applyBorder="1" applyAlignment="1">
      <alignment horizontal="center" vertical="top" wrapText="1"/>
    </xf>
    <xf numFmtId="49" fontId="11" fillId="4" borderId="6" xfId="2" applyNumberFormat="1" applyFont="1" applyFill="1" applyBorder="1" applyAlignment="1">
      <alignment vertical="top" wrapText="1"/>
    </xf>
    <xf numFmtId="0" fontId="11" fillId="14" borderId="6" xfId="2" applyFont="1" applyFill="1" applyBorder="1" applyAlignment="1">
      <alignment horizontal="left" vertical="top" wrapText="1"/>
    </xf>
    <xf numFmtId="0" fontId="10" fillId="15" borderId="6" xfId="0" applyFont="1" applyFill="1" applyBorder="1" applyAlignment="1">
      <alignment horizontal="center" vertical="top" wrapText="1"/>
    </xf>
    <xf numFmtId="166" fontId="8" fillId="4" borderId="6" xfId="2" applyNumberFormat="1" applyFont="1" applyFill="1" applyBorder="1" applyAlignment="1">
      <alignment horizontal="center" vertical="top"/>
    </xf>
    <xf numFmtId="166" fontId="10" fillId="4" borderId="6" xfId="2" applyNumberFormat="1" applyFont="1" applyFill="1" applyBorder="1" applyAlignment="1">
      <alignment horizontal="center" vertical="top"/>
    </xf>
    <xf numFmtId="166" fontId="10" fillId="4" borderId="6" xfId="2" applyNumberFormat="1" applyFont="1" applyFill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vertical="top"/>
    </xf>
    <xf numFmtId="0" fontId="11" fillId="4" borderId="6" xfId="2" applyFont="1" applyFill="1" applyBorder="1" applyAlignment="1">
      <alignment horizontal="left" vertical="top" wrapText="1"/>
    </xf>
    <xf numFmtId="164" fontId="11" fillId="4" borderId="6" xfId="2" applyNumberFormat="1" applyFont="1" applyFill="1" applyBorder="1" applyAlignment="1">
      <alignment horizontal="center" vertical="top" wrapText="1"/>
    </xf>
    <xf numFmtId="165" fontId="9" fillId="17" borderId="6" xfId="2" applyNumberFormat="1" applyFont="1" applyFill="1" applyBorder="1" applyAlignment="1">
      <alignment horizontal="center" vertical="top" wrapText="1"/>
    </xf>
    <xf numFmtId="0" fontId="8" fillId="2" borderId="6" xfId="2" applyFont="1" applyFill="1" applyBorder="1" applyAlignment="1">
      <alignment horizontal="center" vertical="center" wrapText="1"/>
    </xf>
    <xf numFmtId="166" fontId="8" fillId="2" borderId="6" xfId="2" applyNumberFormat="1" applyFont="1" applyFill="1" applyBorder="1" applyAlignment="1">
      <alignment horizontal="center" vertical="center"/>
    </xf>
    <xf numFmtId="166" fontId="10" fillId="2" borderId="6" xfId="2" applyNumberFormat="1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/>
    </xf>
    <xf numFmtId="166" fontId="10" fillId="0" borderId="6" xfId="2" applyNumberFormat="1" applyFont="1" applyFill="1" applyBorder="1" applyAlignment="1">
      <alignment horizontal="center" vertical="center"/>
    </xf>
    <xf numFmtId="0" fontId="11" fillId="14" borderId="6" xfId="2" applyFont="1" applyFill="1" applyBorder="1" applyAlignment="1">
      <alignment horizontal="left" vertical="center" wrapText="1"/>
    </xf>
    <xf numFmtId="0" fontId="8" fillId="16" borderId="6" xfId="0" applyFont="1" applyFill="1" applyBorder="1" applyAlignment="1">
      <alignment horizontal="center" wrapText="1"/>
    </xf>
    <xf numFmtId="166" fontId="7" fillId="0" borderId="6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1" fillId="17" borderId="6" xfId="2" applyFont="1" applyFill="1" applyBorder="1" applyAlignment="1">
      <alignment horizontal="center" vertical="top" wrapText="1"/>
    </xf>
    <xf numFmtId="0" fontId="11" fillId="4" borderId="6" xfId="2" applyFont="1" applyFill="1" applyBorder="1" applyAlignment="1">
      <alignment horizontal="center" vertical="top" wrapText="1"/>
    </xf>
    <xf numFmtId="166" fontId="6" fillId="15" borderId="0" xfId="0" applyNumberFormat="1" applyFont="1" applyFill="1"/>
    <xf numFmtId="3" fontId="3" fillId="15" borderId="6" xfId="0" applyNumberFormat="1" applyFont="1" applyFill="1" applyBorder="1" applyAlignment="1">
      <alignment horizontal="center" vertical="top" wrapText="1"/>
    </xf>
    <xf numFmtId="166" fontId="8" fillId="17" borderId="6" xfId="2" applyNumberFormat="1" applyFont="1" applyFill="1" applyBorder="1" applyAlignment="1">
      <alignment horizontal="center" vertical="top"/>
    </xf>
    <xf numFmtId="166" fontId="8" fillId="17" borderId="6" xfId="2" applyNumberFormat="1" applyFont="1" applyFill="1" applyBorder="1" applyAlignment="1">
      <alignment horizontal="center" vertical="center"/>
    </xf>
    <xf numFmtId="166" fontId="8" fillId="15" borderId="6" xfId="2" applyNumberFormat="1" applyFont="1" applyFill="1" applyBorder="1" applyAlignment="1">
      <alignment horizontal="center" vertical="center"/>
    </xf>
    <xf numFmtId="166" fontId="6" fillId="15" borderId="6" xfId="0" applyNumberFormat="1" applyFont="1" applyFill="1" applyBorder="1"/>
    <xf numFmtId="0" fontId="0" fillId="15" borderId="0" xfId="0" applyFill="1"/>
    <xf numFmtId="166" fontId="6" fillId="10" borderId="6" xfId="0" applyNumberFormat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15" borderId="6" xfId="2" applyFont="1" applyFill="1" applyBorder="1" applyAlignment="1">
      <alignment horizontal="center" vertical="center" wrapText="1"/>
    </xf>
    <xf numFmtId="166" fontId="3" fillId="10" borderId="6" xfId="0" applyNumberFormat="1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top" wrapText="1"/>
    </xf>
    <xf numFmtId="165" fontId="9" fillId="2" borderId="6" xfId="2" applyNumberFormat="1" applyFont="1" applyFill="1" applyBorder="1" applyAlignment="1">
      <alignment horizontal="center" vertical="top" wrapText="1"/>
    </xf>
    <xf numFmtId="0" fontId="9" fillId="17" borderId="6" xfId="2" applyFont="1" applyFill="1" applyBorder="1" applyAlignment="1">
      <alignment horizontal="center" vertical="top" wrapText="1"/>
    </xf>
    <xf numFmtId="166" fontId="9" fillId="9" borderId="6" xfId="2" applyNumberFormat="1" applyFont="1" applyFill="1" applyBorder="1" applyAlignment="1">
      <alignment horizontal="center" vertical="top"/>
    </xf>
    <xf numFmtId="0" fontId="10" fillId="4" borderId="6" xfId="2" applyFont="1" applyFill="1" applyBorder="1" applyAlignment="1">
      <alignment horizontal="center" vertical="top" wrapText="1"/>
    </xf>
    <xf numFmtId="0" fontId="10" fillId="17" borderId="6" xfId="2" applyFont="1" applyFill="1" applyBorder="1" applyAlignment="1">
      <alignment horizontal="center" vertical="top" wrapText="1"/>
    </xf>
    <xf numFmtId="166" fontId="10" fillId="9" borderId="6" xfId="2" applyNumberFormat="1" applyFont="1" applyFill="1" applyBorder="1" applyAlignment="1">
      <alignment horizontal="center" vertical="top" wrapText="1"/>
    </xf>
    <xf numFmtId="166" fontId="10" fillId="9" borderId="6" xfId="2" applyNumberFormat="1" applyFont="1" applyFill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165" fontId="9" fillId="0" borderId="6" xfId="2" applyNumberFormat="1" applyFont="1" applyBorder="1" applyAlignment="1">
      <alignment horizontal="center" vertical="top" wrapText="1"/>
    </xf>
    <xf numFmtId="0" fontId="9" fillId="15" borderId="6" xfId="2" applyFont="1" applyFill="1" applyBorder="1" applyAlignment="1">
      <alignment horizontal="center" vertical="top" wrapText="1"/>
    </xf>
    <xf numFmtId="166" fontId="9" fillId="10" borderId="6" xfId="2" applyNumberFormat="1" applyFont="1" applyFill="1" applyBorder="1" applyAlignment="1">
      <alignment horizontal="center" vertical="top"/>
    </xf>
    <xf numFmtId="0" fontId="10" fillId="0" borderId="6" xfId="2" applyFont="1" applyBorder="1" applyAlignment="1">
      <alignment horizontal="center" vertical="top" wrapText="1"/>
    </xf>
    <xf numFmtId="165" fontId="10" fillId="0" borderId="6" xfId="2" applyNumberFormat="1" applyFont="1" applyBorder="1" applyAlignment="1">
      <alignment horizontal="center" vertical="top" wrapText="1"/>
    </xf>
    <xf numFmtId="0" fontId="10" fillId="15" borderId="6" xfId="2" applyFont="1" applyFill="1" applyBorder="1" applyAlignment="1">
      <alignment horizontal="center" vertical="top" wrapText="1"/>
    </xf>
    <xf numFmtId="166" fontId="10" fillId="10" borderId="6" xfId="2" applyNumberFormat="1" applyFont="1" applyFill="1" applyBorder="1" applyAlignment="1">
      <alignment horizontal="center" vertical="top" wrapText="1"/>
    </xf>
    <xf numFmtId="166" fontId="10" fillId="10" borderId="6" xfId="2" applyNumberFormat="1" applyFont="1" applyFill="1" applyBorder="1" applyAlignment="1">
      <alignment horizontal="center" vertical="top"/>
    </xf>
    <xf numFmtId="165" fontId="10" fillId="15" borderId="6" xfId="2" applyNumberFormat="1" applyFont="1" applyFill="1" applyBorder="1" applyAlignment="1">
      <alignment horizontal="center" vertical="top" wrapText="1"/>
    </xf>
    <xf numFmtId="0" fontId="8" fillId="3" borderId="6" xfId="2" applyFont="1" applyFill="1" applyBorder="1" applyAlignment="1">
      <alignment horizontal="center" vertical="top" wrapText="1"/>
    </xf>
    <xf numFmtId="0" fontId="8" fillId="15" borderId="6" xfId="2" applyFont="1" applyFill="1" applyBorder="1" applyAlignment="1">
      <alignment horizontal="center" vertical="top" wrapText="1"/>
    </xf>
    <xf numFmtId="166" fontId="8" fillId="10" borderId="6" xfId="2" applyNumberFormat="1" applyFont="1" applyFill="1" applyBorder="1" applyAlignment="1">
      <alignment horizontal="center" vertical="top"/>
    </xf>
    <xf numFmtId="0" fontId="10" fillId="15" borderId="6" xfId="2" applyFont="1" applyFill="1" applyBorder="1" applyAlignment="1">
      <alignment horizontal="center" vertical="top" wrapText="1"/>
    </xf>
    <xf numFmtId="0" fontId="11" fillId="15" borderId="6" xfId="2" applyFont="1" applyFill="1" applyBorder="1" applyAlignment="1">
      <alignment horizontal="center" vertical="top" wrapText="1"/>
    </xf>
    <xf numFmtId="166" fontId="11" fillId="10" borderId="6" xfId="2" applyNumberFormat="1" applyFont="1" applyFill="1" applyBorder="1" applyAlignment="1">
      <alignment horizontal="center" vertical="top" wrapText="1"/>
    </xf>
    <xf numFmtId="166" fontId="11" fillId="9" borderId="6" xfId="2" applyNumberFormat="1" applyFont="1" applyFill="1" applyBorder="1" applyAlignment="1">
      <alignment horizontal="center" vertical="top" wrapText="1"/>
    </xf>
    <xf numFmtId="166" fontId="11" fillId="10" borderId="6" xfId="2" applyNumberFormat="1" applyFont="1" applyFill="1" applyBorder="1" applyAlignment="1">
      <alignment horizontal="center" vertical="top"/>
    </xf>
    <xf numFmtId="165" fontId="11" fillId="3" borderId="6" xfId="2" applyNumberFormat="1" applyFont="1" applyFill="1" applyBorder="1" applyAlignment="1">
      <alignment horizontal="center" vertical="top" wrapText="1"/>
    </xf>
    <xf numFmtId="0" fontId="8" fillId="17" borderId="6" xfId="2" applyFont="1" applyFill="1" applyBorder="1" applyAlignment="1">
      <alignment horizontal="center" vertical="top" wrapText="1"/>
    </xf>
    <xf numFmtId="166" fontId="8" fillId="9" borderId="6" xfId="2" applyNumberFormat="1" applyFont="1" applyFill="1" applyBorder="1" applyAlignment="1">
      <alignment horizontal="center" vertical="top"/>
    </xf>
    <xf numFmtId="0" fontId="11" fillId="15" borderId="6" xfId="2" applyFont="1" applyFill="1" applyBorder="1" applyAlignment="1">
      <alignment horizontal="center" vertical="top" wrapText="1"/>
    </xf>
    <xf numFmtId="2" fontId="9" fillId="9" borderId="6" xfId="2" applyNumberFormat="1" applyFont="1" applyFill="1" applyBorder="1" applyAlignment="1">
      <alignment horizontal="center" vertical="top"/>
    </xf>
    <xf numFmtId="2" fontId="10" fillId="9" borderId="6" xfId="2" applyNumberFormat="1" applyFont="1" applyFill="1" applyBorder="1" applyAlignment="1">
      <alignment horizontal="center" vertical="top" wrapText="1"/>
    </xf>
    <xf numFmtId="2" fontId="10" fillId="9" borderId="6" xfId="2" applyNumberFormat="1" applyFont="1" applyFill="1" applyBorder="1" applyAlignment="1">
      <alignment vertical="top" wrapText="1"/>
    </xf>
    <xf numFmtId="0" fontId="9" fillId="4" borderId="6" xfId="2" applyFont="1" applyFill="1" applyBorder="1" applyAlignment="1">
      <alignment horizontal="center" vertical="top" wrapText="1"/>
    </xf>
    <xf numFmtId="2" fontId="9" fillId="4" borderId="6" xfId="2" applyNumberFormat="1" applyFont="1" applyFill="1" applyBorder="1" applyAlignment="1">
      <alignment horizontal="center" vertical="top" wrapText="1"/>
    </xf>
    <xf numFmtId="2" fontId="10" fillId="4" borderId="6" xfId="2" applyNumberFormat="1" applyFont="1" applyFill="1" applyBorder="1" applyAlignment="1">
      <alignment horizontal="center" vertical="top" wrapText="1"/>
    </xf>
    <xf numFmtId="165" fontId="8" fillId="2" borderId="6" xfId="2" applyNumberFormat="1" applyFont="1" applyFill="1" applyBorder="1" applyAlignment="1">
      <alignment horizontal="center" vertical="top" wrapText="1"/>
    </xf>
    <xf numFmtId="165" fontId="11" fillId="4" borderId="6" xfId="2" applyNumberFormat="1" applyFont="1" applyFill="1" applyBorder="1" applyAlignment="1">
      <alignment horizontal="center" vertical="top" wrapText="1"/>
    </xf>
    <xf numFmtId="2" fontId="10" fillId="0" borderId="6" xfId="2" applyNumberFormat="1" applyFont="1" applyFill="1" applyBorder="1" applyAlignment="1">
      <alignment horizontal="center" vertical="top" wrapText="1"/>
    </xf>
    <xf numFmtId="0" fontId="9" fillId="0" borderId="6" xfId="2" applyFont="1" applyFill="1" applyBorder="1" applyAlignment="1">
      <alignment horizontal="center" vertical="top" wrapText="1"/>
    </xf>
    <xf numFmtId="166" fontId="9" fillId="0" borderId="6" xfId="2" applyNumberFormat="1" applyFont="1" applyFill="1" applyBorder="1" applyAlignment="1">
      <alignment horizontal="center" vertical="top" wrapText="1"/>
    </xf>
    <xf numFmtId="166" fontId="10" fillId="0" borderId="6" xfId="2" applyNumberFormat="1" applyFont="1" applyFill="1" applyBorder="1" applyAlignment="1">
      <alignment horizontal="center" vertical="top" wrapText="1"/>
    </xf>
    <xf numFmtId="166" fontId="9" fillId="2" borderId="6" xfId="2" applyNumberFormat="1" applyFont="1" applyFill="1" applyBorder="1" applyAlignment="1">
      <alignment horizontal="center" vertical="top" wrapText="1"/>
    </xf>
    <xf numFmtId="166" fontId="11" fillId="4" borderId="6" xfId="2" applyNumberFormat="1" applyFont="1" applyFill="1" applyBorder="1" applyAlignment="1">
      <alignment horizontal="center" vertical="top" wrapText="1"/>
    </xf>
    <xf numFmtId="0" fontId="8" fillId="0" borderId="6" xfId="2" applyFont="1" applyFill="1" applyBorder="1" applyAlignment="1">
      <alignment horizontal="center" vertical="top" wrapText="1"/>
    </xf>
    <xf numFmtId="165" fontId="8" fillId="0" borderId="6" xfId="2" applyNumberFormat="1" applyFont="1" applyFill="1" applyBorder="1" applyAlignment="1">
      <alignment horizontal="center" vertical="top" wrapText="1"/>
    </xf>
    <xf numFmtId="166" fontId="8" fillId="10" borderId="6" xfId="2" applyNumberFormat="1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center" vertical="top" wrapText="1"/>
    </xf>
    <xf numFmtId="165" fontId="11" fillId="0" borderId="6" xfId="2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4" fontId="9" fillId="6" borderId="6" xfId="0" applyNumberFormat="1" applyFont="1" applyFill="1" applyBorder="1" applyAlignment="1">
      <alignment horizontal="center" vertical="top" wrapText="1"/>
    </xf>
    <xf numFmtId="0" fontId="9" fillId="18" borderId="6" xfId="0" applyFont="1" applyFill="1" applyBorder="1" applyAlignment="1">
      <alignment horizontal="center" vertical="top" wrapText="1"/>
    </xf>
    <xf numFmtId="4" fontId="9" fillId="11" borderId="6" xfId="0" applyNumberFormat="1" applyFont="1" applyFill="1" applyBorder="1" applyAlignment="1">
      <alignment horizontal="center" vertical="top"/>
    </xf>
    <xf numFmtId="166" fontId="9" fillId="11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0" fontId="10" fillId="18" borderId="6" xfId="0" applyFont="1" applyFill="1" applyBorder="1" applyAlignment="1">
      <alignment horizontal="center" vertical="top" wrapText="1"/>
    </xf>
    <xf numFmtId="4" fontId="10" fillId="11" borderId="6" xfId="0" applyNumberFormat="1" applyFont="1" applyFill="1" applyBorder="1" applyAlignment="1">
      <alignment horizontal="center" vertical="top" wrapText="1"/>
    </xf>
    <xf numFmtId="166" fontId="10" fillId="11" borderId="6" xfId="0" applyNumberFormat="1" applyFont="1" applyFill="1" applyBorder="1" applyAlignment="1">
      <alignment horizontal="center" vertical="top"/>
    </xf>
    <xf numFmtId="4" fontId="10" fillId="6" borderId="6" xfId="0" applyNumberFormat="1" applyFont="1" applyFill="1" applyBorder="1" applyAlignment="1">
      <alignment horizontal="center" vertical="top" wrapText="1"/>
    </xf>
    <xf numFmtId="4" fontId="10" fillId="6" borderId="6" xfId="0" applyNumberFormat="1" applyFont="1" applyFill="1" applyBorder="1" applyAlignment="1">
      <alignment horizontal="center" vertical="top"/>
    </xf>
    <xf numFmtId="4" fontId="10" fillId="11" borderId="6" xfId="0" applyNumberFormat="1" applyFont="1" applyFill="1" applyBorder="1" applyAlignment="1">
      <alignment horizontal="center" vertical="top"/>
    </xf>
    <xf numFmtId="166" fontId="9" fillId="6" borderId="6" xfId="0" applyNumberFormat="1" applyFont="1" applyFill="1" applyBorder="1" applyAlignment="1">
      <alignment horizontal="center" vertical="top" wrapText="1"/>
    </xf>
    <xf numFmtId="166" fontId="7" fillId="10" borderId="6" xfId="0" applyNumberFormat="1" applyFont="1" applyFill="1" applyBorder="1" applyAlignment="1">
      <alignment horizontal="center" vertical="top"/>
    </xf>
    <xf numFmtId="166" fontId="3" fillId="10" borderId="6" xfId="0" applyNumberFormat="1" applyFont="1" applyFill="1" applyBorder="1" applyAlignment="1">
      <alignment horizontal="center"/>
    </xf>
    <xf numFmtId="166" fontId="6" fillId="10" borderId="6" xfId="0" applyNumberFormat="1" applyFont="1" applyFill="1" applyBorder="1" applyAlignment="1">
      <alignment horizontal="center"/>
    </xf>
    <xf numFmtId="166" fontId="10" fillId="6" borderId="6" xfId="0" applyNumberFormat="1" applyFont="1" applyFill="1" applyBorder="1" applyAlignment="1">
      <alignment horizontal="center" vertical="top" wrapText="1"/>
    </xf>
    <xf numFmtId="165" fontId="9" fillId="9" borderId="6" xfId="2" applyNumberFormat="1" applyFont="1" applyFill="1" applyBorder="1" applyAlignment="1">
      <alignment horizontal="center" vertical="top"/>
    </xf>
    <xf numFmtId="4" fontId="10" fillId="4" borderId="6" xfId="2" applyNumberFormat="1" applyFont="1" applyFill="1" applyBorder="1" applyAlignment="1">
      <alignment horizontal="center" vertical="top" wrapText="1"/>
    </xf>
    <xf numFmtId="165" fontId="10" fillId="9" borderId="6" xfId="2" applyNumberFormat="1" applyFont="1" applyFill="1" applyBorder="1" applyAlignment="1">
      <alignment horizontal="center" vertical="top" wrapText="1"/>
    </xf>
    <xf numFmtId="165" fontId="10" fillId="17" borderId="6" xfId="2" applyNumberFormat="1" applyFont="1" applyFill="1" applyBorder="1" applyAlignment="1">
      <alignment horizontal="center" vertical="top" wrapText="1"/>
    </xf>
    <xf numFmtId="165" fontId="11" fillId="17" borderId="6" xfId="2" applyNumberFormat="1" applyFont="1" applyFill="1" applyBorder="1" applyAlignment="1">
      <alignment horizontal="center" vertical="top" wrapText="1"/>
    </xf>
    <xf numFmtId="2" fontId="9" fillId="2" borderId="6" xfId="2" applyNumberFormat="1" applyFont="1" applyFill="1" applyBorder="1" applyAlignment="1">
      <alignment horizontal="center" vertical="top" wrapText="1"/>
    </xf>
    <xf numFmtId="0" fontId="9" fillId="5" borderId="6" xfId="2" applyFont="1" applyFill="1" applyBorder="1" applyAlignment="1">
      <alignment horizontal="center" vertical="top" wrapText="1"/>
    </xf>
    <xf numFmtId="2" fontId="7" fillId="5" borderId="6" xfId="0" applyNumberFormat="1" applyFont="1" applyFill="1" applyBorder="1" applyAlignment="1">
      <alignment horizontal="center"/>
    </xf>
    <xf numFmtId="0" fontId="6" fillId="5" borderId="6" xfId="0" applyFont="1" applyFill="1" applyBorder="1"/>
    <xf numFmtId="166" fontId="6" fillId="5" borderId="6" xfId="0" applyNumberFormat="1" applyFont="1" applyFill="1" applyBorder="1"/>
    <xf numFmtId="166" fontId="6" fillId="10" borderId="6" xfId="0" applyNumberFormat="1" applyFont="1" applyFill="1" applyBorder="1"/>
    <xf numFmtId="166" fontId="7" fillId="1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166" fontId="8" fillId="0" borderId="6" xfId="0" applyNumberFormat="1" applyFont="1" applyFill="1" applyBorder="1" applyAlignment="1">
      <alignment horizontal="center" vertical="top"/>
    </xf>
    <xf numFmtId="165" fontId="8" fillId="0" borderId="6" xfId="2" applyNumberFormat="1" applyFont="1" applyFill="1" applyBorder="1" applyAlignment="1">
      <alignment horizontal="center" vertical="top"/>
    </xf>
    <xf numFmtId="0" fontId="8" fillId="4" borderId="6" xfId="2" applyFont="1" applyFill="1" applyBorder="1" applyAlignment="1">
      <alignment horizontal="center" vertical="top" wrapText="1"/>
    </xf>
    <xf numFmtId="4" fontId="11" fillId="4" borderId="6" xfId="2" applyNumberFormat="1" applyFont="1" applyFill="1" applyBorder="1" applyAlignment="1">
      <alignment horizontal="center" vertical="top" wrapText="1"/>
    </xf>
    <xf numFmtId="165" fontId="9" fillId="15" borderId="6" xfId="2" applyNumberFormat="1" applyFont="1" applyFill="1" applyBorder="1" applyAlignment="1">
      <alignment horizontal="center" vertical="top" wrapText="1"/>
    </xf>
    <xf numFmtId="0" fontId="3" fillId="15" borderId="6" xfId="0" applyFont="1" applyFill="1" applyBorder="1" applyAlignment="1">
      <alignment horizontal="left" wrapText="1"/>
    </xf>
    <xf numFmtId="0" fontId="11" fillId="15" borderId="6" xfId="2" applyFont="1" applyFill="1" applyBorder="1" applyAlignment="1">
      <alignment vertical="top" wrapText="1"/>
    </xf>
    <xf numFmtId="165" fontId="11" fillId="15" borderId="6" xfId="2" applyNumberFormat="1" applyFont="1" applyFill="1" applyBorder="1" applyAlignment="1">
      <alignment horizontal="center" vertical="top" wrapText="1"/>
    </xf>
    <xf numFmtId="0" fontId="15" fillId="0" borderId="4" xfId="4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66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9" fillId="19" borderId="6" xfId="0" applyFont="1" applyFill="1" applyBorder="1" applyAlignment="1">
      <alignment horizontal="left"/>
    </xf>
    <xf numFmtId="0" fontId="0" fillId="19" borderId="6" xfId="0" applyFill="1" applyBorder="1"/>
    <xf numFmtId="0" fontId="27" fillId="15" borderId="6" xfId="0" applyFont="1" applyFill="1" applyBorder="1" applyAlignment="1">
      <alignment vertical="center"/>
    </xf>
    <xf numFmtId="0" fontId="27" fillId="15" borderId="6" xfId="0" applyFont="1" applyFill="1" applyBorder="1" applyAlignment="1">
      <alignment vertical="center" wrapText="1"/>
    </xf>
    <xf numFmtId="165" fontId="9" fillId="0" borderId="6" xfId="2" applyNumberFormat="1" applyFont="1" applyFill="1" applyBorder="1" applyAlignment="1">
      <alignment horizontal="center" vertical="top" wrapText="1"/>
    </xf>
    <xf numFmtId="165" fontId="8" fillId="3" borderId="6" xfId="2" applyNumberFormat="1" applyFont="1" applyFill="1" applyBorder="1" applyAlignment="1">
      <alignment horizontal="center" vertical="top" wrapText="1"/>
    </xf>
    <xf numFmtId="2" fontId="11" fillId="4" borderId="6" xfId="2" applyNumberFormat="1" applyFont="1" applyFill="1" applyBorder="1" applyAlignment="1">
      <alignment horizontal="center" vertical="top" wrapText="1"/>
    </xf>
    <xf numFmtId="2" fontId="8" fillId="2" borderId="6" xfId="2" applyNumberFormat="1" applyFont="1" applyFill="1" applyBorder="1" applyAlignment="1">
      <alignment horizontal="center" vertical="top" wrapText="1"/>
    </xf>
    <xf numFmtId="166" fontId="6" fillId="15" borderId="6" xfId="0" applyNumberFormat="1" applyFont="1" applyFill="1" applyBorder="1" applyAlignment="1">
      <alignment horizontal="center"/>
    </xf>
    <xf numFmtId="166" fontId="6" fillId="15" borderId="6" xfId="0" applyNumberFormat="1" applyFont="1" applyFill="1" applyBorder="1" applyAlignment="1">
      <alignment horizontal="center" vertical="top" wrapText="1"/>
    </xf>
    <xf numFmtId="0" fontId="11" fillId="20" borderId="6" xfId="2" applyFont="1" applyFill="1" applyBorder="1" applyAlignment="1">
      <alignment horizontal="left" vertical="top" wrapText="1"/>
    </xf>
    <xf numFmtId="166" fontId="10" fillId="17" borderId="6" xfId="2" applyNumberFormat="1" applyFont="1" applyFill="1" applyBorder="1" applyAlignment="1">
      <alignment horizontal="center" vertical="top"/>
    </xf>
    <xf numFmtId="0" fontId="6" fillId="15" borderId="6" xfId="0" applyFont="1" applyFill="1" applyBorder="1" applyAlignment="1">
      <alignment vertical="top"/>
    </xf>
    <xf numFmtId="0" fontId="11" fillId="15" borderId="6" xfId="2" applyNumberFormat="1" applyFont="1" applyFill="1" applyBorder="1" applyAlignment="1">
      <alignment vertical="top" wrapText="1"/>
    </xf>
    <xf numFmtId="165" fontId="10" fillId="6" borderId="6" xfId="0" applyNumberFormat="1" applyFont="1" applyFill="1" applyBorder="1" applyAlignment="1">
      <alignment horizontal="center" vertical="top" wrapText="1"/>
    </xf>
    <xf numFmtId="165" fontId="10" fillId="0" borderId="6" xfId="2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3" fontId="7" fillId="0" borderId="6" xfId="0" applyNumberFormat="1" applyFont="1" applyBorder="1" applyAlignment="1">
      <alignment horizontal="center" vertical="top" wrapText="1"/>
    </xf>
    <xf numFmtId="166" fontId="6" fillId="3" borderId="6" xfId="0" applyNumberFormat="1" applyFont="1" applyFill="1" applyBorder="1"/>
    <xf numFmtId="166" fontId="7" fillId="0" borderId="6" xfId="0" applyNumberFormat="1" applyFont="1" applyBorder="1" applyAlignment="1">
      <alignment horizontal="center" vertical="top" wrapText="1"/>
    </xf>
    <xf numFmtId="166" fontId="7" fillId="15" borderId="6" xfId="0" applyNumberFormat="1" applyFont="1" applyFill="1" applyBorder="1" applyAlignment="1">
      <alignment horizontal="center"/>
    </xf>
    <xf numFmtId="166" fontId="3" fillId="15" borderId="6" xfId="0" applyNumberFormat="1" applyFont="1" applyFill="1" applyBorder="1" applyAlignment="1">
      <alignment horizontal="center"/>
    </xf>
    <xf numFmtId="2" fontId="9" fillId="19" borderId="6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 vertical="center"/>
    </xf>
    <xf numFmtId="165" fontId="9" fillId="4" borderId="6" xfId="2" applyNumberFormat="1" applyFont="1" applyFill="1" applyBorder="1" applyAlignment="1">
      <alignment horizontal="center" vertical="top" wrapText="1"/>
    </xf>
    <xf numFmtId="0" fontId="11" fillId="4" borderId="6" xfId="2" applyFont="1" applyFill="1" applyBorder="1" applyAlignment="1">
      <alignment horizontal="left" vertical="top" wrapText="1"/>
    </xf>
    <xf numFmtId="164" fontId="11" fillId="4" borderId="6" xfId="2" applyNumberFormat="1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/>
    </xf>
    <xf numFmtId="0" fontId="11" fillId="0" borderId="6" xfId="2" applyFont="1" applyFill="1" applyBorder="1" applyAlignment="1">
      <alignment horizontal="center" vertical="top" wrapText="1"/>
    </xf>
    <xf numFmtId="49" fontId="11" fillId="3" borderId="6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4" applyFont="1" applyFill="1" applyBorder="1" applyAlignment="1">
      <alignment horizontal="left" vertical="center" wrapText="1"/>
    </xf>
    <xf numFmtId="166" fontId="3" fillId="0" borderId="6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49" fontId="9" fillId="4" borderId="6" xfId="2" applyNumberFormat="1" applyFont="1" applyFill="1" applyBorder="1" applyAlignment="1">
      <alignment horizontal="center" vertical="top" wrapText="1"/>
    </xf>
    <xf numFmtId="0" fontId="9" fillId="4" borderId="6" xfId="2" applyFont="1" applyFill="1" applyBorder="1" applyAlignment="1">
      <alignment horizontal="left" vertical="top" wrapText="1"/>
    </xf>
    <xf numFmtId="164" fontId="9" fillId="4" borderId="6" xfId="2" applyNumberFormat="1" applyFont="1" applyFill="1" applyBorder="1" applyAlignment="1">
      <alignment horizontal="center" vertical="top" wrapText="1"/>
    </xf>
    <xf numFmtId="0" fontId="9" fillId="3" borderId="6" xfId="2" applyFont="1" applyFill="1" applyBorder="1" applyAlignment="1">
      <alignment horizontal="left" vertical="center" wrapText="1"/>
    </xf>
    <xf numFmtId="0" fontId="8" fillId="4" borderId="6" xfId="2" applyFont="1" applyFill="1" applyBorder="1" applyAlignment="1">
      <alignment horizontal="center" vertical="center" wrapText="1"/>
    </xf>
    <xf numFmtId="166" fontId="8" fillId="4" borderId="6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2" fontId="8" fillId="4" borderId="6" xfId="2" applyNumberFormat="1" applyFont="1" applyFill="1" applyBorder="1" applyAlignment="1">
      <alignment horizontal="center" vertical="top" wrapText="1"/>
    </xf>
    <xf numFmtId="166" fontId="3" fillId="3" borderId="6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 vertical="top" wrapText="1"/>
    </xf>
    <xf numFmtId="4" fontId="9" fillId="4" borderId="6" xfId="2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8" fillId="0" borderId="0" xfId="4" applyFont="1" applyFill="1" applyBorder="1" applyAlignment="1">
      <alignment horizontal="left"/>
    </xf>
    <xf numFmtId="0" fontId="28" fillId="0" borderId="0" xfId="4" applyFont="1" applyFill="1" applyBorder="1" applyAlignment="1"/>
    <xf numFmtId="0" fontId="31" fillId="0" borderId="4" xfId="4" applyFont="1" applyFill="1" applyBorder="1" applyAlignment="1">
      <alignment horizontal="left" vertical="center" wrapText="1"/>
    </xf>
    <xf numFmtId="0" fontId="31" fillId="0" borderId="4" xfId="4" applyFont="1" applyFill="1" applyBorder="1" applyAlignment="1">
      <alignment vertical="center" wrapText="1"/>
    </xf>
    <xf numFmtId="0" fontId="31" fillId="0" borderId="4" xfId="4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left" vertical="center" wrapText="1" indent="1"/>
    </xf>
    <xf numFmtId="0" fontId="32" fillId="0" borderId="4" xfId="4" applyFont="1" applyFill="1" applyBorder="1" applyAlignment="1">
      <alignment vertical="center" wrapText="1"/>
    </xf>
    <xf numFmtId="2" fontId="32" fillId="0" borderId="4" xfId="4" applyNumberFormat="1" applyFont="1" applyFill="1" applyBorder="1" applyAlignment="1">
      <alignment horizontal="center" vertical="center"/>
    </xf>
    <xf numFmtId="1" fontId="32" fillId="0" borderId="4" xfId="4" applyNumberFormat="1" applyFont="1" applyFill="1" applyBorder="1" applyAlignment="1">
      <alignment horizontal="center" vertical="center"/>
    </xf>
    <xf numFmtId="1" fontId="32" fillId="0" borderId="4" xfId="4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4" fillId="0" borderId="0" xfId="0" applyFont="1"/>
    <xf numFmtId="0" fontId="17" fillId="3" borderId="0" xfId="0" applyFont="1" applyFill="1"/>
    <xf numFmtId="0" fontId="34" fillId="3" borderId="0" xfId="0" applyFont="1" applyFill="1"/>
    <xf numFmtId="166" fontId="0" fillId="3" borderId="0" xfId="0" applyNumberFormat="1" applyFill="1"/>
    <xf numFmtId="166" fontId="9" fillId="13" borderId="6" xfId="2" applyNumberFormat="1" applyFont="1" applyFill="1" applyBorder="1" applyAlignment="1">
      <alignment horizontal="center" vertical="top" wrapText="1"/>
    </xf>
    <xf numFmtId="0" fontId="0" fillId="13" borderId="3" xfId="0" applyFill="1" applyBorder="1" applyAlignment="1">
      <alignment horizontal="center"/>
    </xf>
    <xf numFmtId="166" fontId="11" fillId="13" borderId="3" xfId="2" applyNumberFormat="1" applyFont="1" applyFill="1" applyBorder="1" applyAlignment="1">
      <alignment horizontal="center" vertical="top" wrapText="1"/>
    </xf>
    <xf numFmtId="0" fontId="11" fillId="3" borderId="6" xfId="2" applyFont="1" applyFill="1" applyBorder="1" applyAlignment="1">
      <alignment horizontal="center" vertical="top" wrapText="1"/>
    </xf>
    <xf numFmtId="166" fontId="9" fillId="13" borderId="6" xfId="2" applyNumberFormat="1" applyFont="1" applyFill="1" applyBorder="1" applyAlignment="1">
      <alignment horizontal="center" vertical="top" wrapText="1"/>
    </xf>
    <xf numFmtId="165" fontId="9" fillId="4" borderId="6" xfId="2" applyNumberFormat="1" applyFont="1" applyFill="1" applyBorder="1" applyAlignment="1">
      <alignment horizontal="center" vertical="top" wrapText="1"/>
    </xf>
    <xf numFmtId="0" fontId="10" fillId="15" borderId="6" xfId="0" applyFont="1" applyFill="1" applyBorder="1" applyAlignment="1">
      <alignment horizontal="center" vertical="top" wrapText="1"/>
    </xf>
    <xf numFmtId="166" fontId="8" fillId="3" borderId="6" xfId="2" applyNumberFormat="1" applyFont="1" applyFill="1" applyBorder="1" applyAlignment="1">
      <alignment horizontal="center" vertical="top" wrapText="1"/>
    </xf>
    <xf numFmtId="166" fontId="11" fillId="3" borderId="6" xfId="2" applyNumberFormat="1" applyFont="1" applyFill="1" applyBorder="1" applyAlignment="1">
      <alignment horizontal="center" vertical="top" wrapText="1"/>
    </xf>
    <xf numFmtId="2" fontId="9" fillId="3" borderId="6" xfId="2" applyNumberFormat="1" applyFont="1" applyFill="1" applyBorder="1" applyAlignment="1">
      <alignment horizontal="center" vertical="top" wrapText="1"/>
    </xf>
    <xf numFmtId="0" fontId="10" fillId="3" borderId="3" xfId="2" applyFont="1" applyFill="1" applyBorder="1" applyAlignment="1">
      <alignment horizontal="center" vertical="top" wrapText="1"/>
    </xf>
    <xf numFmtId="0" fontId="27" fillId="3" borderId="3" xfId="0" applyFont="1" applyFill="1" applyBorder="1" applyAlignment="1">
      <alignment horizontal="center" vertical="top" wrapText="1"/>
    </xf>
    <xf numFmtId="165" fontId="9" fillId="3" borderId="6" xfId="2" applyNumberFormat="1" applyFont="1" applyFill="1" applyBorder="1" applyAlignment="1">
      <alignment horizontal="center" vertical="top" wrapText="1"/>
    </xf>
    <xf numFmtId="0" fontId="9" fillId="3" borderId="6" xfId="2" applyFont="1" applyFill="1" applyBorder="1" applyAlignment="1">
      <alignment horizontal="center" vertical="top" wrapText="1"/>
    </xf>
    <xf numFmtId="166" fontId="9" fillId="3" borderId="6" xfId="2" applyNumberFormat="1" applyFont="1" applyFill="1" applyBorder="1" applyAlignment="1">
      <alignment horizontal="center" vertical="top" wrapText="1"/>
    </xf>
    <xf numFmtId="166" fontId="11" fillId="3" borderId="3" xfId="2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/>
    </xf>
    <xf numFmtId="2" fontId="8" fillId="0" borderId="6" xfId="2" applyNumberFormat="1" applyFont="1" applyFill="1" applyBorder="1" applyAlignment="1">
      <alignment horizontal="center" vertical="top" wrapText="1"/>
    </xf>
    <xf numFmtId="166" fontId="8" fillId="0" borderId="6" xfId="2" applyNumberFormat="1" applyFont="1" applyFill="1" applyBorder="1" applyAlignment="1">
      <alignment horizontal="center" vertical="top" wrapText="1"/>
    </xf>
    <xf numFmtId="166" fontId="11" fillId="0" borderId="3" xfId="2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166" fontId="0" fillId="0" borderId="0" xfId="0" applyNumberFormat="1" applyFill="1"/>
    <xf numFmtId="2" fontId="11" fillId="0" borderId="6" xfId="2" applyNumberFormat="1" applyFont="1" applyFill="1" applyBorder="1" applyAlignment="1">
      <alignment horizontal="center" vertical="top" wrapText="1"/>
    </xf>
    <xf numFmtId="166" fontId="11" fillId="0" borderId="6" xfId="2" applyNumberFormat="1" applyFont="1" applyFill="1" applyBorder="1" applyAlignment="1">
      <alignment horizontal="center" vertical="top" wrapText="1"/>
    </xf>
    <xf numFmtId="2" fontId="35" fillId="0" borderId="6" xfId="2" applyNumberFormat="1" applyFont="1" applyFill="1" applyBorder="1" applyAlignment="1">
      <alignment horizontal="center" vertical="top" wrapText="1"/>
    </xf>
    <xf numFmtId="0" fontId="0" fillId="0" borderId="0" xfId="0" applyFont="1" applyFill="1"/>
    <xf numFmtId="4" fontId="9" fillId="0" borderId="6" xfId="2" applyNumberFormat="1" applyFont="1" applyFill="1" applyBorder="1" applyAlignment="1">
      <alignment horizontal="center" vertical="top" wrapText="1"/>
    </xf>
    <xf numFmtId="2" fontId="9" fillId="0" borderId="6" xfId="2" applyNumberFormat="1" applyFont="1" applyFill="1" applyBorder="1" applyAlignment="1">
      <alignment horizontal="center" vertical="top" wrapText="1"/>
    </xf>
    <xf numFmtId="166" fontId="1" fillId="0" borderId="0" xfId="0" applyNumberFormat="1" applyFont="1" applyFill="1"/>
    <xf numFmtId="166" fontId="6" fillId="0" borderId="6" xfId="0" applyNumberFormat="1" applyFont="1" applyFill="1" applyBorder="1"/>
    <xf numFmtId="0" fontId="6" fillId="0" borderId="0" xfId="0" applyFont="1" applyFill="1" applyAlignment="1">
      <alignment horizontal="left"/>
    </xf>
    <xf numFmtId="0" fontId="9" fillId="13" borderId="6" xfId="2" applyFont="1" applyFill="1" applyBorder="1" applyAlignment="1">
      <alignment horizontal="center" vertical="top" wrapText="1"/>
    </xf>
    <xf numFmtId="4" fontId="9" fillId="13" borderId="6" xfId="2" applyNumberFormat="1" applyFont="1" applyFill="1" applyBorder="1" applyAlignment="1">
      <alignment horizontal="center" vertical="top" wrapText="1"/>
    </xf>
    <xf numFmtId="166" fontId="11" fillId="13" borderId="6" xfId="2" applyNumberFormat="1" applyFont="1" applyFill="1" applyBorder="1" applyAlignment="1">
      <alignment horizontal="center" vertical="top" wrapText="1"/>
    </xf>
    <xf numFmtId="165" fontId="9" fillId="13" borderId="6" xfId="2" applyNumberFormat="1" applyFont="1" applyFill="1" applyBorder="1" applyAlignment="1">
      <alignment horizontal="center" vertical="top" wrapText="1"/>
    </xf>
    <xf numFmtId="2" fontId="9" fillId="10" borderId="6" xfId="2" applyNumberFormat="1" applyFont="1" applyFill="1" applyBorder="1" applyAlignment="1">
      <alignment horizontal="center" vertical="top" wrapText="1"/>
    </xf>
    <xf numFmtId="0" fontId="36" fillId="10" borderId="0" xfId="0" applyFont="1" applyFill="1" applyAlignment="1">
      <alignment vertical="center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Border="1" applyAlignment="1">
      <alignment horizontal="center"/>
    </xf>
    <xf numFmtId="0" fontId="36" fillId="10" borderId="0" xfId="0" applyFont="1" applyFill="1" applyAlignment="1">
      <alignment horizontal="center"/>
    </xf>
    <xf numFmtId="0" fontId="36" fillId="10" borderId="0" xfId="0" applyFont="1" applyFill="1"/>
    <xf numFmtId="166" fontId="36" fillId="10" borderId="0" xfId="0" applyNumberFormat="1" applyFont="1" applyFill="1"/>
    <xf numFmtId="0" fontId="10" fillId="17" borderId="6" xfId="2" applyFont="1" applyFill="1" applyBorder="1" applyAlignment="1">
      <alignment horizontal="center" vertical="top" wrapText="1"/>
    </xf>
    <xf numFmtId="164" fontId="11" fillId="15" borderId="6" xfId="2" applyNumberFormat="1" applyFont="1" applyFill="1" applyBorder="1" applyAlignment="1">
      <alignment horizontal="center" vertical="top" wrapText="1"/>
    </xf>
    <xf numFmtId="0" fontId="10" fillId="4" borderId="6" xfId="2" applyFont="1" applyFill="1" applyBorder="1" applyAlignment="1">
      <alignment horizontal="center" vertical="top" wrapText="1"/>
    </xf>
    <xf numFmtId="0" fontId="10" fillId="17" borderId="2" xfId="2" applyFont="1" applyFill="1" applyBorder="1" applyAlignment="1">
      <alignment horizontal="center" vertical="top" wrapText="1"/>
    </xf>
    <xf numFmtId="2" fontId="10" fillId="4" borderId="6" xfId="2" applyNumberFormat="1" applyFont="1" applyFill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2" fontId="9" fillId="19" borderId="9" xfId="0" applyNumberFormat="1" applyFont="1" applyFill="1" applyBorder="1" applyAlignment="1">
      <alignment horizontal="center"/>
    </xf>
    <xf numFmtId="0" fontId="9" fillId="19" borderId="9" xfId="0" applyFont="1" applyFill="1" applyBorder="1" applyAlignment="1">
      <alignment horizontal="left"/>
    </xf>
    <xf numFmtId="0" fontId="0" fillId="19" borderId="10" xfId="0" applyFill="1" applyBorder="1"/>
    <xf numFmtId="2" fontId="9" fillId="13" borderId="6" xfId="2" applyNumberFormat="1" applyFont="1" applyFill="1" applyBorder="1" applyAlignment="1">
      <alignment horizontal="center" vertical="top" wrapText="1"/>
    </xf>
    <xf numFmtId="166" fontId="9" fillId="2" borderId="6" xfId="2" applyNumberFormat="1" applyFont="1" applyFill="1" applyBorder="1" applyAlignment="1">
      <alignment horizontal="center" vertical="center"/>
    </xf>
    <xf numFmtId="166" fontId="9" fillId="17" borderId="6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166" fontId="10" fillId="0" borderId="6" xfId="2" applyNumberFormat="1" applyFont="1" applyFill="1" applyBorder="1" applyAlignment="1">
      <alignment vertical="top"/>
    </xf>
    <xf numFmtId="1" fontId="9" fillId="4" borderId="6" xfId="2" applyNumberFormat="1" applyFont="1" applyFill="1" applyBorder="1" applyAlignment="1">
      <alignment horizontal="center" vertical="top" wrapText="1"/>
    </xf>
    <xf numFmtId="3" fontId="10" fillId="0" borderId="6" xfId="2" applyNumberFormat="1" applyFont="1" applyFill="1" applyBorder="1" applyAlignment="1">
      <alignment vertical="top"/>
    </xf>
    <xf numFmtId="3" fontId="9" fillId="4" borderId="6" xfId="2" applyNumberFormat="1" applyFont="1" applyFill="1" applyBorder="1" applyAlignment="1">
      <alignment horizontal="center" vertical="top" wrapText="1"/>
    </xf>
    <xf numFmtId="0" fontId="34" fillId="0" borderId="0" xfId="4" applyFont="1" applyFill="1" applyBorder="1" applyAlignment="1">
      <alignment horizontal="left"/>
    </xf>
    <xf numFmtId="165" fontId="16" fillId="0" borderId="4" xfId="4" applyNumberFormat="1" applyFont="1" applyFill="1" applyBorder="1" applyAlignment="1">
      <alignment horizontal="center" vertical="center" wrapText="1"/>
    </xf>
    <xf numFmtId="165" fontId="14" fillId="0" borderId="4" xfId="4" applyNumberFormat="1" applyFont="1" applyFill="1" applyBorder="1" applyAlignment="1">
      <alignment horizontal="center" vertical="center" wrapText="1"/>
    </xf>
    <xf numFmtId="0" fontId="39" fillId="0" borderId="0" xfId="2" applyFont="1" applyBorder="1"/>
    <xf numFmtId="0" fontId="34" fillId="0" borderId="0" xfId="0" applyFont="1" applyFill="1"/>
    <xf numFmtId="0" fontId="6" fillId="3" borderId="6" xfId="0" applyFont="1" applyFill="1" applyBorder="1" applyAlignment="1">
      <alignment horizontal="center"/>
    </xf>
    <xf numFmtId="0" fontId="11" fillId="3" borderId="6" xfId="2" applyFont="1" applyFill="1" applyBorder="1" applyAlignment="1">
      <alignment horizontal="center" vertical="top" wrapText="1"/>
    </xf>
    <xf numFmtId="165" fontId="11" fillId="3" borderId="6" xfId="2" applyNumberFormat="1" applyFont="1" applyFill="1" applyBorder="1" applyAlignment="1">
      <alignment horizontal="center" vertical="top" wrapText="1"/>
    </xf>
    <xf numFmtId="0" fontId="11" fillId="4" borderId="6" xfId="2" applyFont="1" applyFill="1" applyBorder="1" applyAlignment="1">
      <alignment horizontal="center" vertical="top" wrapText="1"/>
    </xf>
    <xf numFmtId="0" fontId="8" fillId="2" borderId="6" xfId="2" applyFont="1" applyFill="1" applyBorder="1" applyAlignment="1">
      <alignment horizontal="center" vertical="top" wrapText="1"/>
    </xf>
    <xf numFmtId="0" fontId="11" fillId="17" borderId="6" xfId="2" applyFont="1" applyFill="1" applyBorder="1" applyAlignment="1">
      <alignment horizontal="center" vertical="top" wrapText="1"/>
    </xf>
    <xf numFmtId="165" fontId="9" fillId="4" borderId="6" xfId="2" applyNumberFormat="1" applyFont="1" applyFill="1" applyBorder="1" applyAlignment="1">
      <alignment horizontal="center" vertical="top" wrapText="1"/>
    </xf>
    <xf numFmtId="166" fontId="3" fillId="0" borderId="6" xfId="0" applyNumberFormat="1" applyFont="1" applyBorder="1" applyAlignment="1">
      <alignment horizontal="center"/>
    </xf>
    <xf numFmtId="0" fontId="10" fillId="17" borderId="6" xfId="2" applyFont="1" applyFill="1" applyBorder="1" applyAlignment="1">
      <alignment horizontal="center" vertical="top" wrapText="1"/>
    </xf>
    <xf numFmtId="165" fontId="10" fillId="15" borderId="6" xfId="2" applyNumberFormat="1" applyFont="1" applyFill="1" applyBorder="1" applyAlignment="1">
      <alignment horizontal="center" vertical="top" wrapText="1"/>
    </xf>
    <xf numFmtId="0" fontId="10" fillId="15" borderId="6" xfId="2" applyFont="1" applyFill="1" applyBorder="1" applyAlignment="1">
      <alignment horizontal="center" vertical="top" wrapText="1"/>
    </xf>
    <xf numFmtId="0" fontId="11" fillId="15" borderId="6" xfId="2" applyFont="1" applyFill="1" applyBorder="1" applyAlignment="1">
      <alignment horizontal="center" vertical="top" wrapText="1"/>
    </xf>
    <xf numFmtId="0" fontId="10" fillId="4" borderId="6" xfId="2" applyFont="1" applyFill="1" applyBorder="1" applyAlignment="1">
      <alignment horizontal="center" vertical="top" wrapText="1"/>
    </xf>
    <xf numFmtId="0" fontId="11" fillId="3" borderId="6" xfId="2" applyFont="1" applyFill="1" applyBorder="1" applyAlignment="1">
      <alignment horizontal="center" vertical="top" wrapText="1"/>
    </xf>
    <xf numFmtId="0" fontId="10" fillId="0" borderId="6" xfId="2" applyFont="1" applyBorder="1" applyAlignment="1">
      <alignment horizontal="center" vertical="top" wrapText="1"/>
    </xf>
    <xf numFmtId="2" fontId="10" fillId="4" borderId="6" xfId="2" applyNumberFormat="1" applyFont="1" applyFill="1" applyBorder="1" applyAlignment="1">
      <alignment horizontal="center" vertical="top" wrapText="1"/>
    </xf>
    <xf numFmtId="0" fontId="11" fillId="4" borderId="6" xfId="2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top" wrapText="1"/>
    </xf>
    <xf numFmtId="165" fontId="11" fillId="3" borderId="6" xfId="2" applyNumberFormat="1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1" fillId="3" borderId="6" xfId="0" applyFont="1" applyFill="1" applyBorder="1" applyAlignment="1">
      <alignment horizontal="center" vertical="top" wrapText="1"/>
    </xf>
    <xf numFmtId="0" fontId="0" fillId="3" borderId="6" xfId="0" applyFill="1" applyBorder="1"/>
    <xf numFmtId="166" fontId="11" fillId="3" borderId="6" xfId="2" applyNumberFormat="1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165" fontId="38" fillId="4" borderId="6" xfId="2" applyNumberFormat="1" applyFont="1" applyFill="1" applyBorder="1" applyAlignment="1">
      <alignment horizontal="center" vertical="top" wrapText="1"/>
    </xf>
    <xf numFmtId="4" fontId="10" fillId="17" borderId="6" xfId="2" applyNumberFormat="1" applyFont="1" applyFill="1" applyBorder="1" applyAlignment="1">
      <alignment horizontal="center" vertical="top" wrapText="1"/>
    </xf>
    <xf numFmtId="4" fontId="11" fillId="17" borderId="6" xfId="2" applyNumberFormat="1" applyFont="1" applyFill="1" applyBorder="1" applyAlignment="1">
      <alignment horizontal="center" vertical="top" wrapText="1"/>
    </xf>
    <xf numFmtId="4" fontId="8" fillId="2" borderId="6" xfId="2" applyNumberFormat="1" applyFont="1" applyFill="1" applyBorder="1" applyAlignment="1">
      <alignment horizontal="center" vertical="top" wrapText="1"/>
    </xf>
    <xf numFmtId="166" fontId="8" fillId="9" borderId="6" xfId="2" applyNumberFormat="1" applyFont="1" applyFill="1" applyBorder="1" applyAlignment="1">
      <alignment horizontal="center" vertical="top" wrapText="1"/>
    </xf>
    <xf numFmtId="0" fontId="8" fillId="9" borderId="6" xfId="2" applyNumberFormat="1" applyFont="1" applyFill="1" applyBorder="1" applyAlignment="1">
      <alignment horizontal="center" vertical="top"/>
    </xf>
    <xf numFmtId="0" fontId="11" fillId="9" borderId="6" xfId="2" applyNumberFormat="1" applyFont="1" applyFill="1" applyBorder="1" applyAlignment="1">
      <alignment horizontal="center" vertical="top" wrapText="1"/>
    </xf>
    <xf numFmtId="4" fontId="10" fillId="2" borderId="6" xfId="2" applyNumberFormat="1" applyFont="1" applyFill="1" applyBorder="1" applyAlignment="1">
      <alignment horizontal="center" vertical="top" wrapText="1"/>
    </xf>
    <xf numFmtId="4" fontId="8" fillId="17" borderId="6" xfId="2" applyNumberFormat="1" applyFont="1" applyFill="1" applyBorder="1" applyAlignment="1">
      <alignment horizontal="center" vertical="top" wrapText="1"/>
    </xf>
    <xf numFmtId="166" fontId="10" fillId="6" borderId="6" xfId="0" applyNumberFormat="1" applyFont="1" applyFill="1" applyBorder="1" applyAlignment="1">
      <alignment horizontal="center" vertical="top"/>
    </xf>
    <xf numFmtId="166" fontId="11" fillId="9" borderId="6" xfId="2" applyNumberFormat="1" applyFont="1" applyFill="1" applyBorder="1" applyAlignment="1">
      <alignment vertical="top" wrapText="1"/>
    </xf>
    <xf numFmtId="0" fontId="8" fillId="2" borderId="6" xfId="2" applyFont="1" applyFill="1" applyBorder="1" applyAlignment="1">
      <alignment horizontal="center" vertical="top" wrapText="1"/>
    </xf>
    <xf numFmtId="0" fontId="11" fillId="17" borderId="6" xfId="2" applyFont="1" applyFill="1" applyBorder="1" applyAlignment="1">
      <alignment horizontal="center" vertical="top" wrapText="1"/>
    </xf>
    <xf numFmtId="0" fontId="3" fillId="15" borderId="6" xfId="0" applyFont="1" applyFill="1" applyBorder="1" applyAlignment="1">
      <alignment horizontal="center" vertical="top" wrapText="1"/>
    </xf>
    <xf numFmtId="165" fontId="9" fillId="4" borderId="6" xfId="2" applyNumberFormat="1" applyFont="1" applyFill="1" applyBorder="1" applyAlignment="1">
      <alignment horizontal="center" vertical="top" wrapText="1"/>
    </xf>
    <xf numFmtId="165" fontId="16" fillId="0" borderId="4" xfId="4" applyNumberFormat="1" applyFont="1" applyFill="1" applyBorder="1" applyAlignment="1">
      <alignment horizontal="center" vertical="center"/>
    </xf>
    <xf numFmtId="0" fontId="41" fillId="0" borderId="0" xfId="0" applyFont="1"/>
    <xf numFmtId="0" fontId="8" fillId="2" borderId="7" xfId="2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66" fontId="11" fillId="13" borderId="6" xfId="2" applyNumberFormat="1" applyFont="1" applyFill="1" applyBorder="1" applyAlignment="1">
      <alignment horizontal="left" vertical="top" wrapText="1"/>
    </xf>
    <xf numFmtId="0" fontId="36" fillId="10" borderId="0" xfId="0" applyFont="1" applyFill="1" applyAlignment="1">
      <alignment horizontal="left"/>
    </xf>
    <xf numFmtId="0" fontId="11" fillId="0" borderId="6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  <xf numFmtId="2" fontId="10" fillId="0" borderId="6" xfId="0" applyNumberFormat="1" applyFont="1" applyFill="1" applyBorder="1" applyAlignment="1">
      <alignment horizontal="center" vertical="top" wrapText="1"/>
    </xf>
    <xf numFmtId="2" fontId="8" fillId="0" borderId="6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 applyAlignment="1"/>
    <xf numFmtId="0" fontId="9" fillId="3" borderId="3" xfId="0" applyFont="1" applyFill="1" applyBorder="1" applyAlignment="1"/>
    <xf numFmtId="0" fontId="11" fillId="0" borderId="0" xfId="2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2" fontId="9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166" fontId="8" fillId="4" borderId="6" xfId="2" applyNumberFormat="1" applyFont="1" applyFill="1" applyBorder="1" applyAlignment="1">
      <alignment horizontal="center" vertical="top"/>
    </xf>
    <xf numFmtId="0" fontId="8" fillId="2" borderId="6" xfId="2" applyFont="1" applyFill="1" applyBorder="1" applyAlignment="1">
      <alignment horizontal="center" vertical="top" wrapText="1"/>
    </xf>
    <xf numFmtId="166" fontId="3" fillId="0" borderId="6" xfId="0" applyNumberFormat="1" applyFont="1" applyBorder="1" applyAlignment="1">
      <alignment horizontal="center"/>
    </xf>
    <xf numFmtId="165" fontId="9" fillId="4" borderId="6" xfId="2" applyNumberFormat="1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4" fontId="10" fillId="6" borderId="7" xfId="0" applyNumberFormat="1" applyFont="1" applyFill="1" applyBorder="1" applyAlignment="1">
      <alignment horizontal="center" vertical="top" wrapText="1"/>
    </xf>
    <xf numFmtId="165" fontId="10" fillId="6" borderId="7" xfId="0" applyNumberFormat="1" applyFont="1" applyFill="1" applyBorder="1" applyAlignment="1">
      <alignment horizontal="center" vertical="top" wrapText="1"/>
    </xf>
    <xf numFmtId="4" fontId="10" fillId="6" borderId="7" xfId="0" applyNumberFormat="1" applyFont="1" applyFill="1" applyBorder="1" applyAlignment="1">
      <alignment horizontal="center" vertical="top"/>
    </xf>
    <xf numFmtId="0" fontId="11" fillId="0" borderId="6" xfId="2" applyFont="1" applyFill="1" applyBorder="1" applyAlignment="1">
      <alignment horizontal="center" vertical="top" wrapText="1"/>
    </xf>
    <xf numFmtId="165" fontId="11" fillId="0" borderId="6" xfId="2" applyNumberFormat="1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center" vertical="top" wrapText="1"/>
    </xf>
    <xf numFmtId="166" fontId="8" fillId="0" borderId="6" xfId="2" applyNumberFormat="1" applyFont="1" applyFill="1" applyBorder="1" applyAlignment="1">
      <alignment horizontal="center" vertical="top"/>
    </xf>
    <xf numFmtId="166" fontId="10" fillId="0" borderId="6" xfId="2" applyNumberFormat="1" applyFont="1" applyFill="1" applyBorder="1" applyAlignment="1">
      <alignment horizontal="center" vertical="top"/>
    </xf>
    <xf numFmtId="166" fontId="9" fillId="0" borderId="6" xfId="2" applyNumberFormat="1" applyFont="1" applyFill="1" applyBorder="1" applyAlignment="1">
      <alignment horizontal="center" vertical="top"/>
    </xf>
    <xf numFmtId="4" fontId="10" fillId="0" borderId="6" xfId="2" applyNumberFormat="1" applyFont="1" applyFill="1" applyBorder="1" applyAlignment="1">
      <alignment horizontal="center" vertical="top"/>
    </xf>
    <xf numFmtId="166" fontId="9" fillId="0" borderId="6" xfId="2" applyNumberFormat="1" applyFont="1" applyFill="1" applyBorder="1" applyAlignment="1">
      <alignment horizontal="center" vertical="center"/>
    </xf>
    <xf numFmtId="166" fontId="10" fillId="0" borderId="6" xfId="2" applyNumberFormat="1" applyFont="1" applyFill="1" applyBorder="1" applyAlignment="1">
      <alignment horizontal="center" vertical="center" wrapText="1"/>
    </xf>
    <xf numFmtId="166" fontId="9" fillId="0" borderId="6" xfId="2" applyNumberFormat="1" applyFont="1" applyFill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top" wrapText="1"/>
    </xf>
    <xf numFmtId="166" fontId="10" fillId="0" borderId="6" xfId="0" applyNumberFormat="1" applyFont="1" applyFill="1" applyBorder="1" applyAlignment="1">
      <alignment horizontal="center" vertical="top" wrapText="1"/>
    </xf>
    <xf numFmtId="166" fontId="10" fillId="17" borderId="6" xfId="2" applyNumberFormat="1" applyFont="1" applyFill="1" applyBorder="1" applyAlignment="1">
      <alignment horizontal="center" vertical="center"/>
    </xf>
    <xf numFmtId="166" fontId="10" fillId="15" borderId="6" xfId="2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3" fontId="8" fillId="4" borderId="6" xfId="2" applyNumberFormat="1" applyFont="1" applyFill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center" vertical="center" wrapText="1"/>
    </xf>
    <xf numFmtId="4" fontId="40" fillId="0" borderId="6" xfId="0" applyNumberFormat="1" applyFont="1" applyFill="1" applyBorder="1" applyAlignment="1">
      <alignment horizontal="center" vertical="center"/>
    </xf>
    <xf numFmtId="4" fontId="40" fillId="0" borderId="0" xfId="0" applyNumberFormat="1" applyFont="1" applyFill="1" applyBorder="1" applyAlignment="1">
      <alignment vertical="center"/>
    </xf>
    <xf numFmtId="4" fontId="40" fillId="0" borderId="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4" fontId="10" fillId="0" borderId="6" xfId="2" applyNumberFormat="1" applyFont="1" applyFill="1" applyBorder="1" applyAlignment="1">
      <alignment horizontal="center" vertical="top" wrapText="1"/>
    </xf>
    <xf numFmtId="4" fontId="11" fillId="0" borderId="6" xfId="2" applyNumberFormat="1" applyFont="1" applyFill="1" applyBorder="1" applyAlignment="1">
      <alignment horizontal="center" vertical="top" wrapText="1"/>
    </xf>
    <xf numFmtId="2" fontId="11" fillId="0" borderId="6" xfId="2" applyNumberFormat="1" applyFont="1" applyFill="1" applyBorder="1" applyAlignment="1">
      <alignment horizontal="center" vertical="top"/>
    </xf>
    <xf numFmtId="0" fontId="41" fillId="0" borderId="0" xfId="0" applyFont="1" applyFill="1"/>
    <xf numFmtId="2" fontId="20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 wrapText="1"/>
    </xf>
    <xf numFmtId="2" fontId="20" fillId="0" borderId="0" xfId="0" applyNumberFormat="1" applyFont="1" applyFill="1" applyBorder="1" applyAlignment="1">
      <alignment horizontal="center" vertical="top"/>
    </xf>
    <xf numFmtId="0" fontId="15" fillId="5" borderId="4" xfId="0" applyFont="1" applyFill="1" applyBorder="1" applyAlignment="1">
      <alignment horizontal="left" vertical="center" wrapText="1" indent="45"/>
    </xf>
    <xf numFmtId="0" fontId="15" fillId="5" borderId="4" xfId="0" applyFont="1" applyFill="1" applyBorder="1" applyAlignment="1">
      <alignment horizontal="left" vertical="center" wrapText="1" indent="51"/>
    </xf>
    <xf numFmtId="0" fontId="7" fillId="0" borderId="0" xfId="0" applyFont="1" applyAlignment="1">
      <alignment horizontal="center"/>
    </xf>
    <xf numFmtId="0" fontId="15" fillId="5" borderId="4" xfId="0" applyFont="1" applyFill="1" applyBorder="1" applyAlignment="1">
      <alignment horizontal="left" vertical="center" wrapText="1" indent="53"/>
    </xf>
    <xf numFmtId="0" fontId="11" fillId="4" borderId="7" xfId="2" applyFont="1" applyFill="1" applyBorder="1" applyAlignment="1">
      <alignment horizontal="center" vertical="top" wrapText="1"/>
    </xf>
    <xf numFmtId="0" fontId="11" fillId="4" borderId="3" xfId="2" applyFont="1" applyFill="1" applyBorder="1" applyAlignment="1">
      <alignment horizontal="center" vertical="top" wrapText="1"/>
    </xf>
    <xf numFmtId="0" fontId="11" fillId="4" borderId="2" xfId="2" applyFont="1" applyFill="1" applyBorder="1" applyAlignment="1">
      <alignment horizontal="center" vertical="top" wrapText="1"/>
    </xf>
    <xf numFmtId="0" fontId="11" fillId="17" borderId="6" xfId="2" applyFont="1" applyFill="1" applyBorder="1" applyAlignment="1">
      <alignment horizontal="center" vertical="top" wrapText="1"/>
    </xf>
    <xf numFmtId="0" fontId="11" fillId="4" borderId="7" xfId="2" applyFont="1" applyFill="1" applyBorder="1" applyAlignment="1">
      <alignment horizontal="left" vertical="top" wrapText="1"/>
    </xf>
    <xf numFmtId="0" fontId="11" fillId="4" borderId="3" xfId="2" applyFont="1" applyFill="1" applyBorder="1" applyAlignment="1">
      <alignment horizontal="left" vertical="top" wrapText="1"/>
    </xf>
    <xf numFmtId="0" fontId="11" fillId="4" borderId="2" xfId="2" applyFont="1" applyFill="1" applyBorder="1" applyAlignment="1">
      <alignment horizontal="left" vertical="top" wrapText="1"/>
    </xf>
    <xf numFmtId="164" fontId="11" fillId="4" borderId="7" xfId="2" applyNumberFormat="1" applyFont="1" applyFill="1" applyBorder="1" applyAlignment="1">
      <alignment horizontal="center" vertical="top" wrapText="1"/>
    </xf>
    <xf numFmtId="164" fontId="11" fillId="4" borderId="3" xfId="2" applyNumberFormat="1" applyFont="1" applyFill="1" applyBorder="1" applyAlignment="1">
      <alignment horizontal="center" vertical="top" wrapText="1"/>
    </xf>
    <xf numFmtId="1" fontId="9" fillId="0" borderId="7" xfId="2" applyNumberFormat="1" applyFont="1" applyFill="1" applyBorder="1" applyAlignment="1">
      <alignment horizontal="center" vertical="top" wrapText="1"/>
    </xf>
    <xf numFmtId="1" fontId="9" fillId="0" borderId="3" xfId="2" applyNumberFormat="1" applyFont="1" applyFill="1" applyBorder="1" applyAlignment="1">
      <alignment horizontal="center" vertical="top" wrapText="1"/>
    </xf>
    <xf numFmtId="1" fontId="9" fillId="0" borderId="2" xfId="2" applyNumberFormat="1" applyFont="1" applyFill="1" applyBorder="1" applyAlignment="1">
      <alignment horizontal="center" vertical="top" wrapText="1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166" fontId="9" fillId="0" borderId="7" xfId="2" applyNumberFormat="1" applyFont="1" applyFill="1" applyBorder="1" applyAlignment="1">
      <alignment horizontal="center" vertical="top"/>
    </xf>
    <xf numFmtId="166" fontId="9" fillId="0" borderId="3" xfId="2" applyNumberFormat="1" applyFont="1" applyFill="1" applyBorder="1" applyAlignment="1">
      <alignment horizontal="center" vertical="top"/>
    </xf>
    <xf numFmtId="166" fontId="9" fillId="0" borderId="2" xfId="2" applyNumberFormat="1" applyFont="1" applyFill="1" applyBorder="1" applyAlignment="1">
      <alignment horizontal="center" vertical="top"/>
    </xf>
    <xf numFmtId="166" fontId="10" fillId="0" borderId="7" xfId="2" applyNumberFormat="1" applyFont="1" applyFill="1" applyBorder="1" applyAlignment="1">
      <alignment horizontal="center" vertical="top" wrapText="1"/>
    </xf>
    <xf numFmtId="166" fontId="10" fillId="0" borderId="3" xfId="2" applyNumberFormat="1" applyFont="1" applyFill="1" applyBorder="1" applyAlignment="1">
      <alignment horizontal="center" vertical="top" wrapText="1"/>
    </xf>
    <xf numFmtId="166" fontId="10" fillId="0" borderId="2" xfId="2" applyNumberFormat="1" applyFont="1" applyFill="1" applyBorder="1" applyAlignment="1">
      <alignment horizontal="center" vertical="top" wrapText="1"/>
    </xf>
    <xf numFmtId="166" fontId="8" fillId="0" borderId="7" xfId="2" applyNumberFormat="1" applyFont="1" applyFill="1" applyBorder="1" applyAlignment="1">
      <alignment horizontal="center" vertical="top"/>
    </xf>
    <xf numFmtId="166" fontId="8" fillId="0" borderId="3" xfId="2" applyNumberFormat="1" applyFont="1" applyFill="1" applyBorder="1" applyAlignment="1">
      <alignment horizontal="center" vertical="top"/>
    </xf>
    <xf numFmtId="166" fontId="8" fillId="0" borderId="2" xfId="2" applyNumberFormat="1" applyFont="1" applyFill="1" applyBorder="1" applyAlignment="1">
      <alignment horizontal="center" vertical="top"/>
    </xf>
    <xf numFmtId="0" fontId="11" fillId="4" borderId="11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1" fillId="4" borderId="15" xfId="2" applyFont="1" applyFill="1" applyBorder="1" applyAlignment="1">
      <alignment horizontal="center" vertical="center" wrapText="1"/>
    </xf>
    <xf numFmtId="0" fontId="11" fillId="4" borderId="16" xfId="2" applyFont="1" applyFill="1" applyBorder="1" applyAlignment="1">
      <alignment horizontal="center" vertical="center" wrapText="1"/>
    </xf>
    <xf numFmtId="0" fontId="11" fillId="4" borderId="18" xfId="2" applyFont="1" applyFill="1" applyBorder="1" applyAlignment="1">
      <alignment horizontal="center" vertical="center" wrapText="1"/>
    </xf>
    <xf numFmtId="166" fontId="11" fillId="0" borderId="7" xfId="2" applyNumberFormat="1" applyFont="1" applyFill="1" applyBorder="1" applyAlignment="1">
      <alignment horizontal="center" vertical="top" wrapText="1"/>
    </xf>
    <xf numFmtId="166" fontId="11" fillId="0" borderId="3" xfId="2" applyNumberFormat="1" applyFont="1" applyFill="1" applyBorder="1" applyAlignment="1">
      <alignment horizontal="center" vertical="top" wrapText="1"/>
    </xf>
    <xf numFmtId="166" fontId="11" fillId="0" borderId="2" xfId="2" applyNumberFormat="1" applyFont="1" applyFill="1" applyBorder="1" applyAlignment="1">
      <alignment horizontal="center" vertical="top" wrapText="1"/>
    </xf>
    <xf numFmtId="0" fontId="10" fillId="8" borderId="6" xfId="2" applyFont="1" applyFill="1" applyBorder="1" applyAlignment="1">
      <alignment horizontal="left" vertical="center" wrapText="1"/>
    </xf>
    <xf numFmtId="164" fontId="10" fillId="2" borderId="6" xfId="2" applyNumberFormat="1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left" vertical="center" wrapText="1"/>
    </xf>
    <xf numFmtId="164" fontId="12" fillId="2" borderId="6" xfId="2" applyNumberFormat="1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/>
    </xf>
    <xf numFmtId="0" fontId="11" fillId="2" borderId="6" xfId="2" applyFont="1" applyFill="1" applyBorder="1" applyAlignment="1">
      <alignment horizontal="left" vertical="center" wrapText="1"/>
    </xf>
    <xf numFmtId="164" fontId="11" fillId="2" borderId="6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top" wrapText="1"/>
    </xf>
    <xf numFmtId="0" fontId="11" fillId="0" borderId="7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top"/>
    </xf>
    <xf numFmtId="0" fontId="8" fillId="7" borderId="6" xfId="0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left" vertical="top" wrapText="1"/>
    </xf>
    <xf numFmtId="49" fontId="11" fillId="4" borderId="7" xfId="2" applyNumberFormat="1" applyFont="1" applyFill="1" applyBorder="1" applyAlignment="1">
      <alignment horizontal="center" vertical="top" wrapText="1"/>
    </xf>
    <xf numFmtId="49" fontId="11" fillId="4" borderId="3" xfId="2" applyNumberFormat="1" applyFont="1" applyFill="1" applyBorder="1" applyAlignment="1">
      <alignment horizontal="center" vertical="top" wrapText="1"/>
    </xf>
    <xf numFmtId="49" fontId="11" fillId="4" borderId="2" xfId="2" applyNumberFormat="1" applyFont="1" applyFill="1" applyBorder="1" applyAlignment="1">
      <alignment horizontal="center" vertical="top" wrapText="1"/>
    </xf>
    <xf numFmtId="164" fontId="11" fillId="2" borderId="7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0" fontId="11" fillId="17" borderId="6" xfId="2" applyFont="1" applyFill="1" applyBorder="1" applyAlignment="1">
      <alignment horizontal="center" vertical="center" wrapText="1"/>
    </xf>
    <xf numFmtId="1" fontId="9" fillId="4" borderId="6" xfId="2" applyNumberFormat="1" applyFont="1" applyFill="1" applyBorder="1" applyAlignment="1">
      <alignment horizontal="center" vertical="top" wrapText="1"/>
    </xf>
    <xf numFmtId="0" fontId="11" fillId="4" borderId="6" xfId="2" applyFont="1" applyFill="1" applyBorder="1" applyAlignment="1">
      <alignment horizontal="center" vertical="top" wrapText="1"/>
    </xf>
    <xf numFmtId="3" fontId="8" fillId="4" borderId="6" xfId="2" applyNumberFormat="1" applyFont="1" applyFill="1" applyBorder="1" applyAlignment="1">
      <alignment horizontal="center" vertical="top"/>
    </xf>
    <xf numFmtId="49" fontId="11" fillId="4" borderId="6" xfId="2" applyNumberFormat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165" fontId="9" fillId="4" borderId="6" xfId="2" applyNumberFormat="1" applyFont="1" applyFill="1" applyBorder="1" applyAlignment="1">
      <alignment horizontal="center" vertical="top" wrapText="1"/>
    </xf>
    <xf numFmtId="164" fontId="11" fillId="4" borderId="6" xfId="2" applyNumberFormat="1" applyFont="1" applyFill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vertical="top"/>
    </xf>
    <xf numFmtId="0" fontId="3" fillId="3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25" fillId="3" borderId="0" xfId="0" applyFont="1" applyFill="1" applyAlignment="1">
      <alignment horizontal="center"/>
    </xf>
    <xf numFmtId="166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15" borderId="6" xfId="0" applyFont="1" applyFill="1" applyBorder="1" applyAlignment="1">
      <alignment horizontal="center" vertical="top" wrapText="1"/>
    </xf>
    <xf numFmtId="166" fontId="3" fillId="0" borderId="6" xfId="0" applyNumberFormat="1" applyFont="1" applyBorder="1" applyAlignment="1">
      <alignment horizontal="center"/>
    </xf>
    <xf numFmtId="0" fontId="11" fillId="2" borderId="6" xfId="2" applyFont="1" applyFill="1" applyBorder="1" applyAlignment="1">
      <alignment horizontal="center" vertical="center" wrapText="1"/>
    </xf>
    <xf numFmtId="1" fontId="9" fillId="0" borderId="6" xfId="2" applyNumberFormat="1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0" fontId="9" fillId="4" borderId="14" xfId="2" applyFont="1" applyFill="1" applyBorder="1" applyAlignment="1">
      <alignment horizontal="left" vertical="top" wrapText="1"/>
    </xf>
    <xf numFmtId="0" fontId="9" fillId="4" borderId="15" xfId="2" applyFont="1" applyFill="1" applyBorder="1" applyAlignment="1">
      <alignment horizontal="left" vertical="top" wrapText="1"/>
    </xf>
    <xf numFmtId="0" fontId="9" fillId="4" borderId="16" xfId="2" applyFont="1" applyFill="1" applyBorder="1" applyAlignment="1">
      <alignment horizontal="left" vertical="top" wrapText="1"/>
    </xf>
    <xf numFmtId="0" fontId="9" fillId="4" borderId="18" xfId="2" applyFont="1" applyFill="1" applyBorder="1" applyAlignment="1">
      <alignment horizontal="left" vertical="top" wrapText="1"/>
    </xf>
    <xf numFmtId="49" fontId="9" fillId="4" borderId="7" xfId="2" applyNumberFormat="1" applyFont="1" applyFill="1" applyBorder="1" applyAlignment="1">
      <alignment horizontal="center" vertical="top" wrapText="1"/>
    </xf>
    <xf numFmtId="49" fontId="9" fillId="4" borderId="3" xfId="2" applyNumberFormat="1" applyFont="1" applyFill="1" applyBorder="1" applyAlignment="1">
      <alignment horizontal="center" vertical="top" wrapText="1"/>
    </xf>
    <xf numFmtId="49" fontId="9" fillId="4" borderId="2" xfId="2" applyNumberFormat="1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center" vertical="top" wrapText="1"/>
    </xf>
    <xf numFmtId="166" fontId="3" fillId="0" borderId="11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6" fontId="8" fillId="4" borderId="6" xfId="2" applyNumberFormat="1" applyFont="1" applyFill="1" applyBorder="1" applyAlignment="1">
      <alignment horizontal="center" vertical="top"/>
    </xf>
    <xf numFmtId="1" fontId="8" fillId="0" borderId="6" xfId="2" applyNumberFormat="1" applyFont="1" applyBorder="1" applyAlignment="1">
      <alignment horizontal="center" vertical="center"/>
    </xf>
    <xf numFmtId="49" fontId="9" fillId="5" borderId="8" xfId="0" applyNumberFormat="1" applyFont="1" applyFill="1" applyBorder="1" applyAlignment="1">
      <alignment horizontal="center" vertical="center"/>
    </xf>
    <xf numFmtId="49" fontId="9" fillId="5" borderId="9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10" fillId="17" borderId="6" xfId="2" applyFont="1" applyFill="1" applyBorder="1" applyAlignment="1">
      <alignment horizontal="center" vertical="top" wrapText="1"/>
    </xf>
    <xf numFmtId="0" fontId="10" fillId="17" borderId="7" xfId="2" applyFont="1" applyFill="1" applyBorder="1" applyAlignment="1">
      <alignment horizontal="center" vertical="top" wrapText="1"/>
    </xf>
    <xf numFmtId="0" fontId="10" fillId="17" borderId="3" xfId="2" applyFont="1" applyFill="1" applyBorder="1" applyAlignment="1">
      <alignment horizontal="center" vertical="top" wrapText="1"/>
    </xf>
    <xf numFmtId="164" fontId="11" fillId="15" borderId="7" xfId="2" applyNumberFormat="1" applyFont="1" applyFill="1" applyBorder="1" applyAlignment="1">
      <alignment horizontal="center" vertical="top" wrapText="1"/>
    </xf>
    <xf numFmtId="164" fontId="11" fillId="15" borderId="3" xfId="2" applyNumberFormat="1" applyFont="1" applyFill="1" applyBorder="1" applyAlignment="1">
      <alignment horizontal="center" vertical="top" wrapText="1"/>
    </xf>
    <xf numFmtId="0" fontId="3" fillId="15" borderId="7" xfId="0" applyFont="1" applyFill="1" applyBorder="1" applyAlignment="1">
      <alignment horizontal="center" vertical="top" wrapText="1"/>
    </xf>
    <xf numFmtId="0" fontId="3" fillId="15" borderId="3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center" vertical="top" wrapText="1"/>
    </xf>
    <xf numFmtId="0" fontId="10" fillId="15" borderId="6" xfId="0" applyFont="1" applyFill="1" applyBorder="1" applyAlignment="1">
      <alignment horizontal="center" vertical="top" wrapText="1"/>
    </xf>
    <xf numFmtId="0" fontId="10" fillId="15" borderId="7" xfId="0" applyFont="1" applyFill="1" applyBorder="1" applyAlignment="1">
      <alignment horizontal="center" vertical="top" wrapText="1"/>
    </xf>
    <xf numFmtId="0" fontId="10" fillId="15" borderId="3" xfId="0" applyFont="1" applyFill="1" applyBorder="1" applyAlignment="1">
      <alignment horizontal="center" vertical="top" wrapText="1"/>
    </xf>
    <xf numFmtId="0" fontId="10" fillId="15" borderId="2" xfId="0" applyFont="1" applyFill="1" applyBorder="1" applyAlignment="1">
      <alignment horizontal="center" vertical="top" wrapText="1"/>
    </xf>
    <xf numFmtId="0" fontId="3" fillId="13" borderId="6" xfId="0" applyFont="1" applyFill="1" applyBorder="1" applyAlignment="1">
      <alignment horizontal="center" vertical="top" wrapText="1"/>
    </xf>
    <xf numFmtId="164" fontId="11" fillId="15" borderId="6" xfId="2" applyNumberFormat="1" applyFont="1" applyFill="1" applyBorder="1" applyAlignment="1">
      <alignment horizontal="center" vertical="top" wrapText="1"/>
    </xf>
    <xf numFmtId="0" fontId="10" fillId="14" borderId="6" xfId="2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top" wrapText="1"/>
    </xf>
    <xf numFmtId="0" fontId="10" fillId="17" borderId="2" xfId="2" applyFont="1" applyFill="1" applyBorder="1" applyAlignment="1">
      <alignment horizontal="center" vertical="top" wrapText="1"/>
    </xf>
    <xf numFmtId="165" fontId="10" fillId="15" borderId="6" xfId="2" applyNumberFormat="1" applyFont="1" applyFill="1" applyBorder="1" applyAlignment="1">
      <alignment horizontal="center" vertical="top" wrapText="1"/>
    </xf>
    <xf numFmtId="0" fontId="10" fillId="21" borderId="7" xfId="0" applyFont="1" applyFill="1" applyBorder="1" applyAlignment="1">
      <alignment horizontal="left" vertical="center" wrapText="1"/>
    </xf>
    <xf numFmtId="0" fontId="10" fillId="21" borderId="3" xfId="0" applyFont="1" applyFill="1" applyBorder="1" applyAlignment="1">
      <alignment horizontal="left" vertical="center" wrapText="1"/>
    </xf>
    <xf numFmtId="0" fontId="0" fillId="21" borderId="2" xfId="0" applyFill="1" applyBorder="1" applyAlignment="1">
      <alignment horizontal="left" vertical="center" wrapText="1"/>
    </xf>
    <xf numFmtId="164" fontId="11" fillId="4" borderId="6" xfId="2" applyNumberFormat="1" applyFont="1" applyFill="1" applyBorder="1" applyAlignment="1">
      <alignment horizontal="center" vertical="center" wrapText="1"/>
    </xf>
    <xf numFmtId="0" fontId="10" fillId="15" borderId="6" xfId="2" applyFont="1" applyFill="1" applyBorder="1" applyAlignment="1">
      <alignment horizontal="center" vertical="top" wrapText="1"/>
    </xf>
    <xf numFmtId="2" fontId="10" fillId="15" borderId="6" xfId="2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0" fillId="4" borderId="7" xfId="2" applyFont="1" applyFill="1" applyBorder="1" applyAlignment="1">
      <alignment horizontal="left" vertical="center" wrapText="1"/>
    </xf>
    <xf numFmtId="0" fontId="10" fillId="4" borderId="3" xfId="2" applyFont="1" applyFill="1" applyBorder="1" applyAlignment="1">
      <alignment horizontal="left" vertical="center" wrapText="1"/>
    </xf>
    <xf numFmtId="0" fontId="10" fillId="4" borderId="2" xfId="2" applyFont="1" applyFill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10" fillId="4" borderId="7" xfId="2" applyFont="1" applyFill="1" applyBorder="1" applyAlignment="1">
      <alignment horizontal="center" vertical="top" wrapText="1"/>
    </xf>
    <xf numFmtId="0" fontId="10" fillId="4" borderId="3" xfId="2" applyFont="1" applyFill="1" applyBorder="1" applyAlignment="1">
      <alignment horizontal="center" vertical="top" wrapText="1"/>
    </xf>
    <xf numFmtId="0" fontId="10" fillId="4" borderId="2" xfId="2" applyFont="1" applyFill="1" applyBorder="1" applyAlignment="1">
      <alignment horizontal="center" vertical="top" wrapText="1"/>
    </xf>
    <xf numFmtId="0" fontId="11" fillId="15" borderId="6" xfId="2" applyFont="1" applyFill="1" applyBorder="1" applyAlignment="1">
      <alignment horizontal="center" vertical="top" wrapText="1"/>
    </xf>
    <xf numFmtId="0" fontId="11" fillId="3" borderId="6" xfId="2" applyFont="1" applyFill="1" applyBorder="1" applyAlignment="1">
      <alignment horizontal="center" vertical="top" wrapText="1"/>
    </xf>
    <xf numFmtId="0" fontId="10" fillId="3" borderId="7" xfId="2" applyFont="1" applyFill="1" applyBorder="1" applyAlignment="1">
      <alignment horizontal="center" vertical="top" wrapText="1"/>
    </xf>
    <xf numFmtId="0" fontId="10" fillId="3" borderId="3" xfId="2" applyFont="1" applyFill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/>
    </xf>
    <xf numFmtId="0" fontId="10" fillId="4" borderId="6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center" vertical="top" wrapText="1"/>
    </xf>
    <xf numFmtId="0" fontId="10" fillId="3" borderId="6" xfId="2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/>
    </xf>
    <xf numFmtId="164" fontId="11" fillId="4" borderId="7" xfId="2" applyNumberFormat="1" applyFont="1" applyFill="1" applyBorder="1" applyAlignment="1">
      <alignment horizontal="center" vertical="center" wrapText="1"/>
    </xf>
    <xf numFmtId="164" fontId="11" fillId="4" borderId="3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1" fillId="4" borderId="2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top" wrapText="1"/>
    </xf>
    <xf numFmtId="49" fontId="11" fillId="3" borderId="6" xfId="0" applyNumberFormat="1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left" vertical="center" wrapText="1"/>
    </xf>
    <xf numFmtId="2" fontId="10" fillId="4" borderId="6" xfId="2" applyNumberFormat="1" applyFont="1" applyFill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21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top" wrapText="1"/>
    </xf>
    <xf numFmtId="0" fontId="11" fillId="3" borderId="6" xfId="0" applyFont="1" applyFill="1" applyBorder="1" applyAlignment="1">
      <alignment horizontal="left" vertical="center" wrapText="1"/>
    </xf>
    <xf numFmtId="0" fontId="3" fillId="21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top" wrapText="1"/>
    </xf>
    <xf numFmtId="0" fontId="37" fillId="4" borderId="6" xfId="2" applyFont="1" applyFill="1" applyBorder="1" applyAlignment="1">
      <alignment horizontal="center" vertical="top" wrapText="1"/>
    </xf>
    <xf numFmtId="164" fontId="11" fillId="0" borderId="6" xfId="2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22" borderId="6" xfId="2" applyFont="1" applyFill="1" applyBorder="1" applyAlignment="1">
      <alignment horizontal="left" vertical="center" wrapText="1"/>
    </xf>
    <xf numFmtId="0" fontId="42" fillId="21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166" fontId="3" fillId="0" borderId="11" xfId="0" applyNumberFormat="1" applyFont="1" applyBorder="1" applyAlignment="1">
      <alignment horizontal="left"/>
    </xf>
    <xf numFmtId="166" fontId="3" fillId="0" borderId="12" xfId="0" applyNumberFormat="1" applyFont="1" applyBorder="1" applyAlignment="1">
      <alignment horizontal="left"/>
    </xf>
    <xf numFmtId="0" fontId="7" fillId="5" borderId="6" xfId="0" applyFont="1" applyFill="1" applyBorder="1" applyAlignment="1">
      <alignment horizontal="left" vertical="center"/>
    </xf>
    <xf numFmtId="164" fontId="11" fillId="3" borderId="6" xfId="2" applyNumberFormat="1" applyFont="1" applyFill="1" applyBorder="1" applyAlignment="1">
      <alignment horizontal="center" vertical="top" wrapText="1"/>
    </xf>
    <xf numFmtId="0" fontId="11" fillId="0" borderId="6" xfId="2" applyFont="1" applyFill="1" applyBorder="1" applyAlignment="1">
      <alignment horizontal="left" vertical="top" wrapText="1"/>
    </xf>
    <xf numFmtId="0" fontId="11" fillId="17" borderId="7" xfId="2" applyFont="1" applyFill="1" applyBorder="1" applyAlignment="1">
      <alignment horizontal="center" vertical="top" wrapText="1"/>
    </xf>
    <xf numFmtId="0" fontId="11" fillId="17" borderId="3" xfId="2" applyFont="1" applyFill="1" applyBorder="1" applyAlignment="1">
      <alignment horizontal="center" vertical="top" wrapText="1"/>
    </xf>
    <xf numFmtId="0" fontId="11" fillId="17" borderId="2" xfId="2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center"/>
    </xf>
    <xf numFmtId="164" fontId="10" fillId="4" borderId="6" xfId="2" applyNumberFormat="1" applyFont="1" applyFill="1" applyBorder="1" applyAlignment="1">
      <alignment horizontal="center" vertical="top" wrapText="1"/>
    </xf>
    <xf numFmtId="0" fontId="10" fillId="21" borderId="2" xfId="0" applyFont="1" applyFill="1" applyBorder="1" applyAlignment="1">
      <alignment horizontal="left" vertical="center" wrapText="1"/>
    </xf>
    <xf numFmtId="0" fontId="4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/>
    </xf>
    <xf numFmtId="0" fontId="9" fillId="3" borderId="7" xfId="2" applyFont="1" applyFill="1" applyBorder="1" applyAlignment="1">
      <alignment horizontal="center" vertical="top" wrapText="1"/>
    </xf>
    <xf numFmtId="0" fontId="9" fillId="3" borderId="3" xfId="2" applyFont="1" applyFill="1" applyBorder="1" applyAlignment="1">
      <alignment horizontal="center" vertical="top" wrapText="1"/>
    </xf>
    <xf numFmtId="0" fontId="9" fillId="3" borderId="2" xfId="2" applyFont="1" applyFill="1" applyBorder="1" applyAlignment="1">
      <alignment horizontal="center" vertical="top" wrapText="1"/>
    </xf>
    <xf numFmtId="166" fontId="11" fillId="3" borderId="7" xfId="2" applyNumberFormat="1" applyFont="1" applyFill="1" applyBorder="1" applyAlignment="1">
      <alignment horizontal="left" vertical="top" wrapText="1"/>
    </xf>
    <xf numFmtId="166" fontId="11" fillId="3" borderId="3" xfId="2" applyNumberFormat="1" applyFont="1" applyFill="1" applyBorder="1" applyAlignment="1">
      <alignment horizontal="left" vertical="top" wrapText="1"/>
    </xf>
    <xf numFmtId="166" fontId="11" fillId="3" borderId="2" xfId="2" applyNumberFormat="1" applyFont="1" applyFill="1" applyBorder="1" applyAlignment="1">
      <alignment horizontal="left" vertical="top" wrapText="1"/>
    </xf>
    <xf numFmtId="165" fontId="11" fillId="3" borderId="6" xfId="2" applyNumberFormat="1" applyFont="1" applyFill="1" applyBorder="1" applyAlignment="1">
      <alignment horizontal="center" vertical="top" wrapText="1"/>
    </xf>
    <xf numFmtId="166" fontId="9" fillId="3" borderId="6" xfId="2" applyNumberFormat="1" applyFont="1" applyFill="1" applyBorder="1" applyAlignment="1">
      <alignment horizontal="center" vertical="top" wrapText="1"/>
    </xf>
    <xf numFmtId="164" fontId="11" fillId="0" borderId="7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9" fontId="11" fillId="21" borderId="6" xfId="0" applyNumberFormat="1" applyFont="1" applyFill="1" applyBorder="1" applyAlignment="1">
      <alignment horizontal="center" vertical="center"/>
    </xf>
    <xf numFmtId="0" fontId="11" fillId="21" borderId="6" xfId="2" applyFont="1" applyFill="1" applyBorder="1" applyAlignment="1">
      <alignment horizontal="left" vertical="center" wrapText="1"/>
    </xf>
    <xf numFmtId="0" fontId="11" fillId="3" borderId="6" xfId="2" applyFont="1" applyFill="1" applyBorder="1" applyAlignment="1">
      <alignment horizontal="left" vertical="top" wrapText="1"/>
    </xf>
    <xf numFmtId="0" fontId="11" fillId="3" borderId="7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horizontal="center" vertical="top" wrapText="1"/>
    </xf>
    <xf numFmtId="0" fontId="27" fillId="3" borderId="3" xfId="0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top" wrapText="1"/>
    </xf>
    <xf numFmtId="0" fontId="11" fillId="3" borderId="6" xfId="2" applyFont="1" applyFill="1" applyBorder="1" applyAlignment="1">
      <alignment horizontal="left" vertical="center" wrapText="1"/>
    </xf>
    <xf numFmtId="0" fontId="10" fillId="3" borderId="2" xfId="2" applyFont="1" applyFill="1" applyBorder="1" applyAlignment="1">
      <alignment horizontal="center" vertical="top" wrapText="1"/>
    </xf>
    <xf numFmtId="0" fontId="11" fillId="3" borderId="6" xfId="2" applyFont="1" applyFill="1" applyBorder="1" applyAlignment="1">
      <alignment vertical="center" wrapText="1"/>
    </xf>
    <xf numFmtId="0" fontId="11" fillId="0" borderId="6" xfId="2" applyFont="1" applyFill="1" applyBorder="1" applyAlignment="1">
      <alignment vertical="center" wrapText="1"/>
    </xf>
    <xf numFmtId="0" fontId="35" fillId="0" borderId="6" xfId="2" applyFont="1" applyFill="1" applyBorder="1" applyAlignment="1">
      <alignment horizontal="left" vertical="top" wrapText="1"/>
    </xf>
    <xf numFmtId="0" fontId="11" fillId="21" borderId="6" xfId="2" applyFont="1" applyFill="1" applyBorder="1" applyAlignment="1">
      <alignment vertical="center" wrapText="1"/>
    </xf>
    <xf numFmtId="0" fontId="11" fillId="3" borderId="6" xfId="2" applyNumberFormat="1" applyFont="1" applyFill="1" applyBorder="1" applyAlignment="1">
      <alignment horizontal="left" vertical="top" wrapText="1"/>
    </xf>
    <xf numFmtId="49" fontId="11" fillId="21" borderId="7" xfId="0" applyNumberFormat="1" applyFont="1" applyFill="1" applyBorder="1" applyAlignment="1">
      <alignment horizontal="center" vertical="center"/>
    </xf>
    <xf numFmtId="49" fontId="11" fillId="21" borderId="3" xfId="0" applyNumberFormat="1" applyFont="1" applyFill="1" applyBorder="1" applyAlignment="1">
      <alignment horizontal="center" vertical="center"/>
    </xf>
    <xf numFmtId="49" fontId="11" fillId="21" borderId="2" xfId="0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left" vertical="top" wrapText="1"/>
    </xf>
    <xf numFmtId="0" fontId="11" fillId="3" borderId="3" xfId="2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vertical="top" wrapText="1"/>
    </xf>
    <xf numFmtId="165" fontId="11" fillId="0" borderId="6" xfId="2" applyNumberFormat="1" applyFont="1" applyFill="1" applyBorder="1" applyAlignment="1">
      <alignment horizontal="center" vertical="top" wrapText="1"/>
    </xf>
    <xf numFmtId="0" fontId="10" fillId="21" borderId="6" xfId="2" applyFont="1" applyFill="1" applyBorder="1" applyAlignment="1">
      <alignment horizontal="left" vertical="center" wrapText="1"/>
    </xf>
    <xf numFmtId="0" fontId="11" fillId="21" borderId="6" xfId="2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/>
    </xf>
    <xf numFmtId="0" fontId="0" fillId="3" borderId="0" xfId="0" applyFill="1" applyAlignment="1">
      <alignment vertical="top" wrapText="1"/>
    </xf>
    <xf numFmtId="0" fontId="3" fillId="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6" xfId="2" applyFont="1" applyFill="1" applyBorder="1" applyAlignment="1">
      <alignment horizontal="center" vertical="top" wrapText="1"/>
    </xf>
    <xf numFmtId="165" fontId="11" fillId="10" borderId="6" xfId="2" applyNumberFormat="1" applyFont="1" applyFill="1" applyBorder="1" applyAlignment="1">
      <alignment horizontal="center" vertical="top" wrapText="1"/>
    </xf>
    <xf numFmtId="164" fontId="11" fillId="3" borderId="6" xfId="2" applyNumberFormat="1" applyFont="1" applyFill="1" applyBorder="1" applyAlignment="1">
      <alignment horizontal="center" vertical="center" wrapText="1"/>
    </xf>
    <xf numFmtId="166" fontId="11" fillId="0" borderId="6" xfId="2" applyNumberFormat="1" applyFont="1" applyFill="1" applyBorder="1" applyAlignment="1">
      <alignment horizontal="center" vertical="top" wrapText="1"/>
    </xf>
    <xf numFmtId="0" fontId="11" fillId="0" borderId="7" xfId="2" applyFont="1" applyFill="1" applyBorder="1" applyAlignment="1">
      <alignment horizontal="center" vertical="top" wrapText="1"/>
    </xf>
    <xf numFmtId="0" fontId="11" fillId="0" borderId="3" xfId="2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166" fontId="11" fillId="3" borderId="7" xfId="2" applyNumberFormat="1" applyFont="1" applyFill="1" applyBorder="1" applyAlignment="1">
      <alignment horizontal="center" vertical="top" wrapText="1"/>
    </xf>
    <xf numFmtId="166" fontId="11" fillId="3" borderId="3" xfId="2" applyNumberFormat="1" applyFont="1" applyFill="1" applyBorder="1" applyAlignment="1">
      <alignment horizontal="center" vertical="top" wrapText="1"/>
    </xf>
    <xf numFmtId="166" fontId="11" fillId="3" borderId="2" xfId="2" applyNumberFormat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" fontId="27" fillId="0" borderId="7" xfId="0" applyNumberFormat="1" applyFont="1" applyFill="1" applyBorder="1" applyAlignment="1">
      <alignment horizontal="center" vertical="top" wrapText="1"/>
    </xf>
    <xf numFmtId="16" fontId="27" fillId="0" borderId="3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 vertical="center" wrapText="1"/>
    </xf>
    <xf numFmtId="166" fontId="11" fillId="0" borderId="6" xfId="2" applyNumberFormat="1" applyFont="1" applyFill="1" applyBorder="1" applyAlignment="1">
      <alignment horizontal="left" vertical="top" wrapText="1"/>
    </xf>
    <xf numFmtId="0" fontId="11" fillId="10" borderId="7" xfId="2" applyFont="1" applyFill="1" applyBorder="1" applyAlignment="1">
      <alignment horizontal="center" vertical="top" wrapText="1"/>
    </xf>
    <xf numFmtId="0" fontId="11" fillId="10" borderId="3" xfId="2" applyFont="1" applyFill="1" applyBorder="1" applyAlignment="1">
      <alignment horizontal="center" vertical="top" wrapText="1"/>
    </xf>
    <xf numFmtId="0" fontId="27" fillId="10" borderId="7" xfId="0" applyFont="1" applyFill="1" applyBorder="1" applyAlignment="1">
      <alignment horizontal="center" vertical="top" wrapText="1"/>
    </xf>
    <xf numFmtId="0" fontId="27" fillId="10" borderId="3" xfId="0" applyFont="1" applyFill="1" applyBorder="1" applyAlignment="1">
      <alignment horizontal="center" vertical="top" wrapText="1"/>
    </xf>
    <xf numFmtId="0" fontId="9" fillId="13" borderId="11" xfId="2" applyFont="1" applyFill="1" applyBorder="1" applyAlignment="1">
      <alignment horizontal="center" vertical="center" wrapText="1"/>
    </xf>
    <xf numFmtId="0" fontId="9" fillId="13" borderId="12" xfId="2" applyFont="1" applyFill="1" applyBorder="1" applyAlignment="1">
      <alignment horizontal="center" vertical="center" wrapText="1"/>
    </xf>
    <xf numFmtId="0" fontId="9" fillId="13" borderId="13" xfId="2" applyFont="1" applyFill="1" applyBorder="1" applyAlignment="1">
      <alignment horizontal="center" vertical="center" wrapText="1"/>
    </xf>
    <xf numFmtId="0" fontId="9" fillId="13" borderId="14" xfId="2" applyFont="1" applyFill="1" applyBorder="1" applyAlignment="1">
      <alignment horizontal="center" vertical="center" wrapText="1"/>
    </xf>
    <xf numFmtId="0" fontId="9" fillId="13" borderId="0" xfId="2" applyFont="1" applyFill="1" applyBorder="1" applyAlignment="1">
      <alignment horizontal="center" vertical="center" wrapText="1"/>
    </xf>
    <xf numFmtId="0" fontId="9" fillId="13" borderId="15" xfId="2" applyFont="1" applyFill="1" applyBorder="1" applyAlignment="1">
      <alignment horizontal="center" vertical="center" wrapText="1"/>
    </xf>
    <xf numFmtId="0" fontId="9" fillId="13" borderId="16" xfId="2" applyFont="1" applyFill="1" applyBorder="1" applyAlignment="1">
      <alignment horizontal="center" vertical="center" wrapText="1"/>
    </xf>
    <xf numFmtId="0" fontId="9" fillId="13" borderId="17" xfId="2" applyFont="1" applyFill="1" applyBorder="1" applyAlignment="1">
      <alignment horizontal="center" vertical="center" wrapText="1"/>
    </xf>
    <xf numFmtId="0" fontId="9" fillId="13" borderId="18" xfId="2" applyFont="1" applyFill="1" applyBorder="1" applyAlignment="1">
      <alignment horizontal="center" vertical="center" wrapText="1"/>
    </xf>
    <xf numFmtId="0" fontId="11" fillId="21" borderId="6" xfId="2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vertical="top" wrapText="1"/>
    </xf>
    <xf numFmtId="0" fontId="11" fillId="0" borderId="3" xfId="2" applyFont="1" applyFill="1" applyBorder="1" applyAlignment="1">
      <alignment vertical="top" wrapText="1"/>
    </xf>
    <xf numFmtId="0" fontId="11" fillId="0" borderId="2" xfId="2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left" vertical="top" wrapText="1"/>
    </xf>
    <xf numFmtId="0" fontId="11" fillId="0" borderId="3" xfId="2" applyFont="1" applyFill="1" applyBorder="1" applyAlignment="1">
      <alignment horizontal="left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14" xfId="2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left" vertical="center" wrapText="1"/>
    </xf>
    <xf numFmtId="164" fontId="11" fillId="0" borderId="6" xfId="2" applyNumberFormat="1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/>
    </xf>
    <xf numFmtId="0" fontId="19" fillId="0" borderId="0" xfId="4" applyFont="1" applyFill="1" applyBorder="1" applyAlignment="1">
      <alignment horizontal="center"/>
    </xf>
    <xf numFmtId="0" fontId="19" fillId="0" borderId="5" xfId="4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 wrapText="1"/>
    </xf>
    <xf numFmtId="0" fontId="31" fillId="0" borderId="0" xfId="4" applyFont="1" applyFill="1" applyBorder="1" applyAlignment="1">
      <alignment horizontal="center"/>
    </xf>
    <xf numFmtId="0" fontId="31" fillId="0" borderId="5" xfId="4" applyFont="1" applyFill="1" applyBorder="1" applyAlignment="1">
      <alignment horizontal="center"/>
    </xf>
    <xf numFmtId="0" fontId="29" fillId="3" borderId="0" xfId="0" applyFont="1" applyFill="1" applyAlignment="1">
      <alignment horizontal="center" vertical="top" wrapText="1"/>
    </xf>
    <xf numFmtId="0" fontId="30" fillId="3" borderId="0" xfId="0" applyFont="1" applyFill="1" applyAlignment="1">
      <alignment vertical="top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5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EE6E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E8CB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40"/>
  <sheetViews>
    <sheetView view="pageBreakPreview" zoomScale="80" zoomScaleNormal="90" zoomScaleSheetLayoutView="80" workbookViewId="0">
      <selection activeCell="K32" sqref="K32"/>
    </sheetView>
  </sheetViews>
  <sheetFormatPr defaultRowHeight="15"/>
  <cols>
    <col min="1" max="1" width="5" style="9" customWidth="1"/>
    <col min="2" max="2" width="53.42578125" style="8" customWidth="1"/>
    <col min="3" max="3" width="31.140625" style="6" customWidth="1"/>
    <col min="4" max="4" width="16.140625" style="3" customWidth="1"/>
    <col min="5" max="5" width="56.5703125" style="4" customWidth="1"/>
  </cols>
  <sheetData>
    <row r="2" spans="1:5" ht="18.75">
      <c r="A2" s="418" t="s">
        <v>319</v>
      </c>
      <c r="B2" s="418"/>
      <c r="C2" s="35"/>
      <c r="D2" s="35"/>
      <c r="E2" s="210" t="s">
        <v>319</v>
      </c>
    </row>
    <row r="3" spans="1:5" ht="18.75">
      <c r="A3" s="419" t="s">
        <v>326</v>
      </c>
      <c r="B3" s="419"/>
      <c r="C3" s="35"/>
      <c r="D3" s="35"/>
      <c r="E3" s="218" t="s">
        <v>320</v>
      </c>
    </row>
    <row r="4" spans="1:5" ht="18.75">
      <c r="A4" s="420" t="s">
        <v>325</v>
      </c>
      <c r="B4" s="420"/>
      <c r="C4" s="34"/>
      <c r="D4" s="35"/>
      <c r="E4" s="36" t="s">
        <v>321</v>
      </c>
    </row>
    <row r="5" spans="1:5" ht="18.75">
      <c r="A5" s="421" t="s">
        <v>322</v>
      </c>
      <c r="B5" s="421"/>
      <c r="C5" s="34"/>
      <c r="D5" s="35"/>
      <c r="E5" s="37" t="s">
        <v>323</v>
      </c>
    </row>
    <row r="6" spans="1:5" ht="18.75">
      <c r="A6" s="422" t="s">
        <v>324</v>
      </c>
      <c r="B6" s="422"/>
      <c r="C6" s="34"/>
      <c r="D6" s="35"/>
      <c r="E6" s="38" t="s">
        <v>324</v>
      </c>
    </row>
    <row r="7" spans="1:5" ht="18.75">
      <c r="A7" s="34"/>
      <c r="B7" s="34"/>
      <c r="C7" s="34"/>
      <c r="D7" s="35"/>
      <c r="E7" s="39"/>
    </row>
    <row r="10" spans="1:5">
      <c r="E10" s="10"/>
    </row>
    <row r="11" spans="1:5">
      <c r="B11" s="425" t="s">
        <v>258</v>
      </c>
      <c r="C11" s="425"/>
      <c r="D11" s="425"/>
      <c r="E11" s="425"/>
    </row>
    <row r="12" spans="1:5">
      <c r="B12" s="425" t="s">
        <v>259</v>
      </c>
      <c r="C12" s="425"/>
      <c r="D12" s="425"/>
      <c r="E12" s="425"/>
    </row>
    <row r="13" spans="1:5">
      <c r="C13" s="7"/>
    </row>
    <row r="14" spans="1:5" ht="41.25" customHeight="1">
      <c r="A14" s="16" t="s">
        <v>19</v>
      </c>
      <c r="B14" s="16" t="s">
        <v>114</v>
      </c>
      <c r="C14" s="11" t="s">
        <v>115</v>
      </c>
      <c r="D14" s="11" t="s">
        <v>1</v>
      </c>
      <c r="E14" s="11" t="s">
        <v>80</v>
      </c>
    </row>
    <row r="15" spans="1:5" s="18" customFormat="1" ht="10.9" customHeight="1">
      <c r="A15" s="424" t="s">
        <v>132</v>
      </c>
      <c r="B15" s="424"/>
      <c r="C15" s="424"/>
      <c r="D15" s="424"/>
      <c r="E15" s="424"/>
    </row>
    <row r="16" spans="1:5" s="18" customFormat="1" ht="33.75">
      <c r="A16" s="21">
        <v>1</v>
      </c>
      <c r="B16" s="20" t="s">
        <v>133</v>
      </c>
      <c r="C16" s="22" t="s">
        <v>103</v>
      </c>
      <c r="D16" s="219" t="s">
        <v>121</v>
      </c>
      <c r="E16" s="22" t="s">
        <v>136</v>
      </c>
    </row>
    <row r="17" spans="1:5" s="18" customFormat="1" ht="54" customHeight="1">
      <c r="A17" s="21">
        <v>2</v>
      </c>
      <c r="B17" s="21" t="s">
        <v>134</v>
      </c>
      <c r="C17" s="22" t="s">
        <v>103</v>
      </c>
      <c r="D17" s="219" t="s">
        <v>121</v>
      </c>
      <c r="E17" s="22" t="s">
        <v>137</v>
      </c>
    </row>
    <row r="18" spans="1:5" s="18" customFormat="1" ht="33.75">
      <c r="A18" s="21">
        <v>3</v>
      </c>
      <c r="B18" s="21" t="s">
        <v>135</v>
      </c>
      <c r="C18" s="22" t="s">
        <v>155</v>
      </c>
      <c r="D18" s="219" t="s">
        <v>121</v>
      </c>
      <c r="E18" s="22" t="s">
        <v>164</v>
      </c>
    </row>
    <row r="19" spans="1:5" s="18" customFormat="1" ht="22.5">
      <c r="A19" s="21">
        <v>4</v>
      </c>
      <c r="B19" s="22" t="s">
        <v>138</v>
      </c>
      <c r="C19" s="22" t="s">
        <v>103</v>
      </c>
      <c r="D19" s="219" t="s">
        <v>121</v>
      </c>
      <c r="E19" s="22" t="s">
        <v>139</v>
      </c>
    </row>
    <row r="20" spans="1:5" s="18" customFormat="1" ht="22.5">
      <c r="A20" s="21">
        <v>5</v>
      </c>
      <c r="B20" s="22" t="s">
        <v>140</v>
      </c>
      <c r="C20" s="22" t="s">
        <v>103</v>
      </c>
      <c r="D20" s="219" t="s">
        <v>121</v>
      </c>
      <c r="E20" s="22" t="s">
        <v>157</v>
      </c>
    </row>
    <row r="21" spans="1:5" s="18" customFormat="1" ht="45">
      <c r="A21" s="21">
        <v>6</v>
      </c>
      <c r="B21" s="22" t="s">
        <v>141</v>
      </c>
      <c r="C21" s="22" t="s">
        <v>156</v>
      </c>
      <c r="D21" s="219" t="s">
        <v>121</v>
      </c>
      <c r="E21" s="22" t="s">
        <v>157</v>
      </c>
    </row>
    <row r="22" spans="1:5" s="18" customFormat="1" ht="22.5">
      <c r="A22" s="21">
        <v>7</v>
      </c>
      <c r="B22" s="22" t="s">
        <v>142</v>
      </c>
      <c r="C22" s="22" t="s">
        <v>103</v>
      </c>
      <c r="D22" s="219" t="s">
        <v>121</v>
      </c>
      <c r="E22" s="22" t="s">
        <v>157</v>
      </c>
    </row>
    <row r="23" spans="1:5" s="18" customFormat="1" ht="33.75">
      <c r="A23" s="21">
        <v>8</v>
      </c>
      <c r="B23" s="22" t="s">
        <v>143</v>
      </c>
      <c r="C23" s="22" t="s">
        <v>103</v>
      </c>
      <c r="D23" s="219" t="s">
        <v>121</v>
      </c>
      <c r="E23" s="22" t="s">
        <v>144</v>
      </c>
    </row>
    <row r="24" spans="1:5" s="18" customFormat="1" ht="22.5">
      <c r="A24" s="21">
        <v>9</v>
      </c>
      <c r="B24" s="21" t="s">
        <v>158</v>
      </c>
      <c r="C24" s="19" t="s">
        <v>146</v>
      </c>
      <c r="D24" s="219" t="s">
        <v>82</v>
      </c>
      <c r="E24" s="19" t="s">
        <v>532</v>
      </c>
    </row>
    <row r="25" spans="1:5" s="18" customFormat="1" ht="33.75">
      <c r="A25" s="21">
        <v>10</v>
      </c>
      <c r="B25" s="17" t="s">
        <v>118</v>
      </c>
      <c r="C25" s="19" t="s">
        <v>146</v>
      </c>
      <c r="D25" s="219" t="s">
        <v>3</v>
      </c>
      <c r="E25" s="19" t="s">
        <v>533</v>
      </c>
    </row>
    <row r="26" spans="1:5" s="18" customFormat="1" ht="10.9" customHeight="1">
      <c r="A26" s="424" t="s">
        <v>117</v>
      </c>
      <c r="B26" s="424"/>
      <c r="C26" s="424"/>
      <c r="D26" s="424"/>
      <c r="E26" s="424"/>
    </row>
    <row r="27" spans="1:5" s="18" customFormat="1" ht="67.5">
      <c r="A27" s="17">
        <v>11</v>
      </c>
      <c r="B27" s="17" t="s">
        <v>147</v>
      </c>
      <c r="C27" s="19" t="s">
        <v>145</v>
      </c>
      <c r="D27" s="219" t="s">
        <v>121</v>
      </c>
      <c r="E27" s="17" t="s">
        <v>534</v>
      </c>
    </row>
    <row r="28" spans="1:5" s="18" customFormat="1" ht="33.75">
      <c r="A28" s="17">
        <v>12</v>
      </c>
      <c r="B28" s="17" t="s">
        <v>120</v>
      </c>
      <c r="C28" s="19" t="s">
        <v>148</v>
      </c>
      <c r="D28" s="219" t="s">
        <v>30</v>
      </c>
      <c r="E28" s="17" t="s">
        <v>535</v>
      </c>
    </row>
    <row r="29" spans="1:5" s="18" customFormat="1" ht="45">
      <c r="A29" s="17">
        <v>13</v>
      </c>
      <c r="B29" s="17" t="s">
        <v>119</v>
      </c>
      <c r="C29" s="22" t="s">
        <v>162</v>
      </c>
      <c r="D29" s="219" t="s">
        <v>121</v>
      </c>
      <c r="E29" s="17" t="s">
        <v>536</v>
      </c>
    </row>
    <row r="30" spans="1:5" s="18" customFormat="1" ht="10.35" customHeight="1">
      <c r="A30" s="424" t="s">
        <v>130</v>
      </c>
      <c r="B30" s="424"/>
      <c r="C30" s="424"/>
      <c r="D30" s="424"/>
      <c r="E30" s="424"/>
    </row>
    <row r="31" spans="1:5" s="18" customFormat="1" ht="33.75">
      <c r="A31" s="17">
        <v>14</v>
      </c>
      <c r="B31" s="17" t="s">
        <v>122</v>
      </c>
      <c r="C31" s="19" t="s">
        <v>146</v>
      </c>
      <c r="D31" s="219" t="s">
        <v>3</v>
      </c>
      <c r="E31" s="17" t="s">
        <v>537</v>
      </c>
    </row>
    <row r="32" spans="1:5" s="18" customFormat="1" ht="45">
      <c r="A32" s="17">
        <v>15</v>
      </c>
      <c r="B32" s="17" t="s">
        <v>149</v>
      </c>
      <c r="C32" s="19" t="s">
        <v>150</v>
      </c>
      <c r="D32" s="219" t="s">
        <v>159</v>
      </c>
      <c r="E32" s="17" t="s">
        <v>538</v>
      </c>
    </row>
    <row r="33" spans="1:5" s="18" customFormat="1" ht="56.25">
      <c r="A33" s="17">
        <v>16</v>
      </c>
      <c r="B33" s="17" t="s">
        <v>123</v>
      </c>
      <c r="C33" s="19" t="s">
        <v>150</v>
      </c>
      <c r="D33" s="219" t="s">
        <v>160</v>
      </c>
      <c r="E33" s="17" t="s">
        <v>539</v>
      </c>
    </row>
    <row r="34" spans="1:5" s="18" customFormat="1" ht="22.5">
      <c r="A34" s="17">
        <v>17</v>
      </c>
      <c r="B34" s="17" t="s">
        <v>129</v>
      </c>
      <c r="C34" s="19" t="s">
        <v>151</v>
      </c>
      <c r="D34" s="219" t="s">
        <v>10</v>
      </c>
      <c r="E34" s="17" t="s">
        <v>540</v>
      </c>
    </row>
    <row r="35" spans="1:5" s="18" customFormat="1" ht="22.5">
      <c r="A35" s="17">
        <v>18</v>
      </c>
      <c r="B35" s="17" t="s">
        <v>124</v>
      </c>
      <c r="C35" s="19" t="s">
        <v>103</v>
      </c>
      <c r="D35" s="219" t="s">
        <v>161</v>
      </c>
      <c r="E35" s="17" t="s">
        <v>541</v>
      </c>
    </row>
    <row r="36" spans="1:5" s="18" customFormat="1" ht="10.35" customHeight="1">
      <c r="A36" s="426" t="s">
        <v>125</v>
      </c>
      <c r="B36" s="426"/>
      <c r="C36" s="426"/>
      <c r="D36" s="426"/>
      <c r="E36" s="426"/>
    </row>
    <row r="37" spans="1:5" s="18" customFormat="1" ht="36" customHeight="1">
      <c r="A37" s="17">
        <v>19</v>
      </c>
      <c r="B37" s="17" t="s">
        <v>126</v>
      </c>
      <c r="C37" s="19" t="s">
        <v>152</v>
      </c>
      <c r="D37" s="219" t="s">
        <v>163</v>
      </c>
      <c r="E37" s="19" t="s">
        <v>542</v>
      </c>
    </row>
    <row r="38" spans="1:5" s="18" customFormat="1" ht="10.35" customHeight="1">
      <c r="A38" s="423" t="s">
        <v>127</v>
      </c>
      <c r="B38" s="423"/>
      <c r="C38" s="423"/>
      <c r="D38" s="423"/>
      <c r="E38" s="423"/>
    </row>
    <row r="39" spans="1:5" s="18" customFormat="1" ht="72" customHeight="1">
      <c r="A39" s="17">
        <v>20</v>
      </c>
      <c r="B39" s="17" t="s">
        <v>131</v>
      </c>
      <c r="C39" s="19" t="s">
        <v>153</v>
      </c>
      <c r="D39" s="219" t="s">
        <v>121</v>
      </c>
      <c r="E39" s="19" t="s">
        <v>543</v>
      </c>
    </row>
    <row r="40" spans="1:5" s="18" customFormat="1" ht="75.75" customHeight="1">
      <c r="A40" s="17">
        <v>21</v>
      </c>
      <c r="B40" s="17" t="s">
        <v>128</v>
      </c>
      <c r="C40" s="17" t="s">
        <v>154</v>
      </c>
      <c r="D40" s="219" t="s">
        <v>121</v>
      </c>
      <c r="E40" s="17" t="s">
        <v>544</v>
      </c>
    </row>
  </sheetData>
  <mergeCells count="12">
    <mergeCell ref="A38:E38"/>
    <mergeCell ref="A15:E15"/>
    <mergeCell ref="B11:E11"/>
    <mergeCell ref="B12:E12"/>
    <mergeCell ref="A26:E26"/>
    <mergeCell ref="A30:E30"/>
    <mergeCell ref="A36:E36"/>
    <mergeCell ref="A2:B2"/>
    <mergeCell ref="A3:B3"/>
    <mergeCell ref="A4:B4"/>
    <mergeCell ref="A5:B5"/>
    <mergeCell ref="A6:B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99" orientation="portrait" r:id="rId1"/>
  <rowBreaks count="1" manualBreakCount="1">
    <brk id="2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164"/>
  <sheetViews>
    <sheetView view="pageBreakPreview" topLeftCell="A77" zoomScale="70" zoomScaleNormal="90" zoomScaleSheetLayoutView="70" workbookViewId="0">
      <selection activeCell="O62" sqref="O62:O65"/>
    </sheetView>
  </sheetViews>
  <sheetFormatPr defaultRowHeight="15"/>
  <cols>
    <col min="1" max="1" width="5" style="9" customWidth="1"/>
    <col min="2" max="2" width="29.85546875" style="8" customWidth="1"/>
    <col min="3" max="3" width="17.5703125" style="6" customWidth="1"/>
    <col min="4" max="4" width="14.140625" style="3" customWidth="1"/>
    <col min="5" max="5" width="9.42578125" style="5" customWidth="1"/>
    <col min="6" max="6" width="12.5703125" style="5" customWidth="1"/>
    <col min="7" max="7" width="11.5703125" style="84" hidden="1" customWidth="1"/>
    <col min="8" max="8" width="9.42578125" style="5" customWidth="1"/>
    <col min="9" max="9" width="10.42578125" style="84" hidden="1" customWidth="1"/>
    <col min="10" max="10" width="12" style="5" customWidth="1"/>
    <col min="11" max="11" width="10.28515625" style="84" hidden="1" customWidth="1"/>
    <col min="12" max="12" width="13.5703125" style="5" customWidth="1"/>
    <col min="13" max="13" width="9.42578125" style="84" hidden="1" customWidth="1"/>
    <col min="14" max="14" width="12.7109375" style="5" customWidth="1"/>
    <col min="15" max="15" width="45.7109375" style="4" customWidth="1"/>
    <col min="16" max="16" width="14.85546875" style="42" hidden="1" customWidth="1"/>
    <col min="17" max="17" width="12.7109375" style="42" hidden="1" customWidth="1"/>
    <col min="18" max="18" width="13.28515625" style="41" hidden="1" customWidth="1"/>
    <col min="19" max="19" width="54.85546875" customWidth="1"/>
    <col min="20" max="20" width="93.28515625" customWidth="1"/>
  </cols>
  <sheetData>
    <row r="1" spans="1:20" ht="63.75" customHeight="1">
      <c r="A1" s="43"/>
      <c r="B1" s="43"/>
      <c r="C1" s="44"/>
      <c r="D1" s="45"/>
      <c r="E1" s="46"/>
      <c r="F1" s="46"/>
      <c r="G1" s="46"/>
      <c r="H1" s="46"/>
      <c r="I1" s="46"/>
      <c r="J1" s="46"/>
      <c r="K1" s="46"/>
      <c r="L1" s="46"/>
      <c r="M1" s="46"/>
      <c r="N1" s="46"/>
      <c r="O1" s="229" t="s">
        <v>431</v>
      </c>
      <c r="P1" s="502" t="s">
        <v>329</v>
      </c>
      <c r="Q1" s="503"/>
      <c r="R1" s="503"/>
      <c r="S1" s="47"/>
    </row>
    <row r="2" spans="1:20">
      <c r="A2" s="43"/>
      <c r="B2" s="43"/>
      <c r="C2" s="44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503"/>
      <c r="Q2" s="503"/>
      <c r="R2" s="503"/>
      <c r="S2" s="47"/>
    </row>
    <row r="3" spans="1:20" ht="18.75">
      <c r="A3" s="43"/>
      <c r="B3" s="504" t="s">
        <v>69</v>
      </c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3"/>
      <c r="Q3" s="503"/>
      <c r="R3" s="503"/>
    </row>
    <row r="4" spans="1:20" ht="18.75">
      <c r="A4" s="43"/>
      <c r="B4" s="504" t="s">
        <v>697</v>
      </c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48"/>
      <c r="Q4" s="48"/>
      <c r="R4" s="45"/>
    </row>
    <row r="5" spans="1:20">
      <c r="A5" s="43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5"/>
    </row>
    <row r="6" spans="1:20" ht="15" customHeight="1">
      <c r="A6" s="476" t="s">
        <v>19</v>
      </c>
      <c r="B6" s="476" t="s">
        <v>104</v>
      </c>
      <c r="C6" s="506" t="s">
        <v>0</v>
      </c>
      <c r="D6" s="506" t="s">
        <v>77</v>
      </c>
      <c r="E6" s="508" t="s">
        <v>78</v>
      </c>
      <c r="F6" s="508"/>
      <c r="G6" s="508"/>
      <c r="H6" s="508"/>
      <c r="I6" s="508"/>
      <c r="J6" s="508"/>
      <c r="K6" s="508"/>
      <c r="L6" s="508"/>
      <c r="M6" s="508"/>
      <c r="N6" s="505" t="s">
        <v>79</v>
      </c>
      <c r="O6" s="506" t="s">
        <v>80</v>
      </c>
      <c r="P6" s="507" t="s">
        <v>426</v>
      </c>
      <c r="Q6" s="507" t="s">
        <v>327</v>
      </c>
      <c r="R6" s="507" t="s">
        <v>328</v>
      </c>
    </row>
    <row r="7" spans="1:20" ht="43.5" customHeight="1">
      <c r="A7" s="476"/>
      <c r="B7" s="476"/>
      <c r="C7" s="506"/>
      <c r="D7" s="506"/>
      <c r="E7" s="49" t="s">
        <v>250</v>
      </c>
      <c r="F7" s="49" t="s">
        <v>246</v>
      </c>
      <c r="G7" s="40" t="s">
        <v>251</v>
      </c>
      <c r="H7" s="50" t="s">
        <v>247</v>
      </c>
      <c r="I7" s="40" t="s">
        <v>251</v>
      </c>
      <c r="J7" s="50" t="s">
        <v>248</v>
      </c>
      <c r="K7" s="40" t="s">
        <v>251</v>
      </c>
      <c r="L7" s="50" t="s">
        <v>249</v>
      </c>
      <c r="M7" s="40" t="s">
        <v>251</v>
      </c>
      <c r="N7" s="505"/>
      <c r="O7" s="506"/>
      <c r="P7" s="507"/>
      <c r="Q7" s="507"/>
      <c r="R7" s="507"/>
    </row>
    <row r="8" spans="1:20" ht="12" customHeight="1">
      <c r="A8" s="186">
        <v>1</v>
      </c>
      <c r="B8" s="51">
        <v>2</v>
      </c>
      <c r="C8" s="52">
        <v>3</v>
      </c>
      <c r="D8" s="52">
        <v>4</v>
      </c>
      <c r="E8" s="53">
        <v>5</v>
      </c>
      <c r="F8" s="53">
        <v>6</v>
      </c>
      <c r="G8" s="85">
        <v>7</v>
      </c>
      <c r="H8" s="53">
        <v>7</v>
      </c>
      <c r="I8" s="85">
        <v>9</v>
      </c>
      <c r="J8" s="53">
        <v>8</v>
      </c>
      <c r="K8" s="85">
        <v>11</v>
      </c>
      <c r="L8" s="53">
        <v>9</v>
      </c>
      <c r="M8" s="85">
        <v>13</v>
      </c>
      <c r="N8" s="53">
        <v>10</v>
      </c>
      <c r="O8" s="52">
        <v>11</v>
      </c>
      <c r="P8" s="54">
        <v>16</v>
      </c>
      <c r="Q8" s="54">
        <v>17</v>
      </c>
      <c r="R8" s="54">
        <v>18</v>
      </c>
    </row>
    <row r="9" spans="1:20" ht="28.5" customHeight="1">
      <c r="A9" s="492" t="s">
        <v>20</v>
      </c>
      <c r="B9" s="493"/>
      <c r="C9" s="494"/>
      <c r="D9" s="203" t="s">
        <v>10</v>
      </c>
      <c r="E9" s="206">
        <f t="shared" ref="E9:N9" si="0">E150</f>
        <v>4397.82</v>
      </c>
      <c r="F9" s="204">
        <f t="shared" si="0"/>
        <v>1254.2</v>
      </c>
      <c r="G9" s="204" t="e">
        <f t="shared" si="0"/>
        <v>#VALUE!</v>
      </c>
      <c r="H9" s="206">
        <f t="shared" si="0"/>
        <v>0</v>
      </c>
      <c r="I9" s="204" t="e">
        <f t="shared" si="0"/>
        <v>#VALUE!</v>
      </c>
      <c r="J9" s="206">
        <f t="shared" si="0"/>
        <v>0</v>
      </c>
      <c r="K9" s="204" t="e">
        <f t="shared" si="0"/>
        <v>#VALUE!</v>
      </c>
      <c r="L9" s="206">
        <f t="shared" si="0"/>
        <v>3143.62</v>
      </c>
      <c r="M9" s="204">
        <f t="shared" si="0"/>
        <v>0</v>
      </c>
      <c r="N9" s="204">
        <f t="shared" si="0"/>
        <v>165</v>
      </c>
      <c r="O9" s="184"/>
      <c r="P9" s="183"/>
      <c r="Q9" s="183"/>
      <c r="R9" s="183"/>
      <c r="S9" s="247"/>
    </row>
    <row r="10" spans="1:20" ht="12.75" customHeight="1">
      <c r="A10" s="496" t="s">
        <v>70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8"/>
    </row>
    <row r="11" spans="1:20" ht="30.75" customHeight="1">
      <c r="A11" s="491" t="s">
        <v>73</v>
      </c>
      <c r="B11" s="480" t="s">
        <v>45</v>
      </c>
      <c r="C11" s="500" t="s">
        <v>44</v>
      </c>
      <c r="D11" s="472" t="s">
        <v>82</v>
      </c>
      <c r="E11" s="256">
        <f t="shared" ref="E11:E18" si="1">F11+H11+J11+L11</f>
        <v>204.4</v>
      </c>
      <c r="F11" s="56">
        <v>0</v>
      </c>
      <c r="G11" s="70"/>
      <c r="H11" s="56">
        <v>0</v>
      </c>
      <c r="I11" s="70"/>
      <c r="J11" s="56">
        <v>0</v>
      </c>
      <c r="K11" s="70"/>
      <c r="L11" s="56">
        <f>L19+L20+L21</f>
        <v>204.4</v>
      </c>
      <c r="M11" s="195"/>
      <c r="N11" s="488">
        <v>50</v>
      </c>
      <c r="O11" s="489" t="s">
        <v>666</v>
      </c>
      <c r="P11" s="430" t="s">
        <v>401</v>
      </c>
      <c r="Q11" s="430"/>
      <c r="R11" s="430" t="s">
        <v>388</v>
      </c>
    </row>
    <row r="12" spans="1:20" ht="15" hidden="1" customHeight="1">
      <c r="A12" s="491"/>
      <c r="B12" s="480"/>
      <c r="C12" s="500"/>
      <c r="D12" s="472"/>
      <c r="E12" s="256">
        <f t="shared" si="1"/>
        <v>0</v>
      </c>
      <c r="F12" s="56"/>
      <c r="G12" s="70"/>
      <c r="H12" s="56"/>
      <c r="I12" s="70"/>
      <c r="J12" s="56"/>
      <c r="K12" s="70"/>
      <c r="L12" s="56"/>
      <c r="M12" s="195"/>
      <c r="N12" s="488"/>
      <c r="O12" s="489"/>
      <c r="P12" s="430"/>
      <c r="Q12" s="430"/>
      <c r="R12" s="430"/>
    </row>
    <row r="13" spans="1:20" ht="15" hidden="1" customHeight="1">
      <c r="A13" s="491"/>
      <c r="B13" s="480"/>
      <c r="C13" s="500"/>
      <c r="D13" s="472"/>
      <c r="E13" s="256">
        <f t="shared" si="1"/>
        <v>0</v>
      </c>
      <c r="F13" s="56"/>
      <c r="G13" s="70"/>
      <c r="H13" s="56"/>
      <c r="I13" s="70"/>
      <c r="J13" s="56"/>
      <c r="K13" s="70"/>
      <c r="L13" s="56"/>
      <c r="M13" s="195"/>
      <c r="N13" s="488"/>
      <c r="O13" s="489"/>
      <c r="P13" s="430"/>
      <c r="Q13" s="430"/>
      <c r="R13" s="430"/>
    </row>
    <row r="14" spans="1:20" ht="9" hidden="1" customHeight="1">
      <c r="A14" s="491"/>
      <c r="B14" s="480"/>
      <c r="C14" s="500"/>
      <c r="D14" s="472"/>
      <c r="E14" s="256">
        <f t="shared" si="1"/>
        <v>0</v>
      </c>
      <c r="F14" s="56"/>
      <c r="G14" s="70"/>
      <c r="H14" s="56"/>
      <c r="I14" s="70"/>
      <c r="J14" s="56"/>
      <c r="K14" s="70"/>
      <c r="L14" s="56"/>
      <c r="M14" s="195"/>
      <c r="N14" s="488"/>
      <c r="O14" s="489"/>
      <c r="P14" s="430"/>
      <c r="Q14" s="430"/>
      <c r="R14" s="430"/>
    </row>
    <row r="15" spans="1:20" ht="15" hidden="1" customHeight="1">
      <c r="A15" s="491"/>
      <c r="B15" s="480"/>
      <c r="C15" s="500"/>
      <c r="D15" s="472"/>
      <c r="E15" s="256">
        <f t="shared" si="1"/>
        <v>0</v>
      </c>
      <c r="F15" s="56"/>
      <c r="G15" s="70"/>
      <c r="H15" s="56"/>
      <c r="I15" s="70"/>
      <c r="J15" s="56"/>
      <c r="K15" s="70"/>
      <c r="L15" s="56"/>
      <c r="M15" s="195"/>
      <c r="N15" s="488"/>
      <c r="O15" s="489"/>
      <c r="P15" s="430"/>
      <c r="Q15" s="430"/>
      <c r="R15" s="430"/>
      <c r="S15" s="247" t="s">
        <v>572</v>
      </c>
      <c r="T15" s="247"/>
    </row>
    <row r="16" spans="1:20" ht="15" hidden="1" customHeight="1">
      <c r="A16" s="491"/>
      <c r="B16" s="480"/>
      <c r="C16" s="500"/>
      <c r="D16" s="472"/>
      <c r="E16" s="256">
        <f t="shared" si="1"/>
        <v>0</v>
      </c>
      <c r="F16" s="56"/>
      <c r="G16" s="70"/>
      <c r="H16" s="56"/>
      <c r="I16" s="70"/>
      <c r="J16" s="56"/>
      <c r="K16" s="70"/>
      <c r="L16" s="56"/>
      <c r="M16" s="195"/>
      <c r="N16" s="488"/>
      <c r="O16" s="489"/>
      <c r="P16" s="430"/>
      <c r="Q16" s="430"/>
      <c r="R16" s="430"/>
      <c r="S16" s="247" t="s">
        <v>573</v>
      </c>
      <c r="T16" s="247"/>
    </row>
    <row r="17" spans="1:20" ht="15" hidden="1" customHeight="1">
      <c r="A17" s="491"/>
      <c r="B17" s="480"/>
      <c r="C17" s="500"/>
      <c r="D17" s="472"/>
      <c r="E17" s="256">
        <f t="shared" si="1"/>
        <v>0</v>
      </c>
      <c r="F17" s="56"/>
      <c r="G17" s="70"/>
      <c r="H17" s="56"/>
      <c r="I17" s="70"/>
      <c r="J17" s="56"/>
      <c r="K17" s="70"/>
      <c r="L17" s="56"/>
      <c r="M17" s="195"/>
      <c r="N17" s="488"/>
      <c r="O17" s="489"/>
      <c r="P17" s="430"/>
      <c r="Q17" s="430"/>
      <c r="R17" s="430"/>
      <c r="S17" s="247" t="s">
        <v>574</v>
      </c>
      <c r="T17" s="247"/>
    </row>
    <row r="18" spans="1:20" ht="15" hidden="1" customHeight="1">
      <c r="A18" s="491"/>
      <c r="B18" s="480"/>
      <c r="C18" s="500"/>
      <c r="D18" s="472"/>
      <c r="E18" s="256">
        <f t="shared" si="1"/>
        <v>0</v>
      </c>
      <c r="F18" s="56"/>
      <c r="G18" s="70"/>
      <c r="H18" s="56"/>
      <c r="I18" s="70"/>
      <c r="J18" s="56"/>
      <c r="K18" s="70"/>
      <c r="L18" s="56"/>
      <c r="M18" s="195"/>
      <c r="N18" s="488"/>
      <c r="O18" s="489"/>
      <c r="P18" s="430"/>
      <c r="Q18" s="430"/>
      <c r="R18" s="430"/>
    </row>
    <row r="19" spans="1:20" ht="14.25" customHeight="1">
      <c r="A19" s="491"/>
      <c r="B19" s="480"/>
      <c r="C19" s="500"/>
      <c r="D19" s="59">
        <v>2022</v>
      </c>
      <c r="E19" s="56">
        <f>F19+H19+J19+L19</f>
        <v>68</v>
      </c>
      <c r="F19" s="60">
        <v>0</v>
      </c>
      <c r="G19" s="70" t="s">
        <v>334</v>
      </c>
      <c r="H19" s="60">
        <v>0</v>
      </c>
      <c r="I19" s="70" t="s">
        <v>334</v>
      </c>
      <c r="J19" s="60">
        <v>0</v>
      </c>
      <c r="K19" s="70" t="s">
        <v>334</v>
      </c>
      <c r="L19" s="60">
        <v>68</v>
      </c>
      <c r="M19" s="195" t="s">
        <v>254</v>
      </c>
      <c r="N19" s="488"/>
      <c r="O19" s="489"/>
      <c r="P19" s="430"/>
      <c r="Q19" s="430"/>
      <c r="R19" s="430"/>
      <c r="S19" s="247"/>
      <c r="T19" s="247"/>
    </row>
    <row r="20" spans="1:20">
      <c r="A20" s="491"/>
      <c r="B20" s="480"/>
      <c r="C20" s="500"/>
      <c r="D20" s="59">
        <v>2023</v>
      </c>
      <c r="E20" s="256">
        <f t="shared" ref="E20:E21" si="2">F20+H20+J20+L20</f>
        <v>68</v>
      </c>
      <c r="F20" s="60">
        <v>0</v>
      </c>
      <c r="G20" s="70" t="s">
        <v>334</v>
      </c>
      <c r="H20" s="60">
        <v>0</v>
      </c>
      <c r="I20" s="70" t="s">
        <v>334</v>
      </c>
      <c r="J20" s="60">
        <v>0</v>
      </c>
      <c r="K20" s="70" t="s">
        <v>334</v>
      </c>
      <c r="L20" s="60">
        <v>68</v>
      </c>
      <c r="M20" s="195" t="s">
        <v>254</v>
      </c>
      <c r="N20" s="488"/>
      <c r="O20" s="489"/>
      <c r="P20" s="430"/>
      <c r="Q20" s="430"/>
      <c r="R20" s="430"/>
      <c r="S20" s="357" t="s">
        <v>559</v>
      </c>
      <c r="T20" s="247"/>
    </row>
    <row r="21" spans="1:20" ht="20.25" customHeight="1">
      <c r="A21" s="491"/>
      <c r="B21" s="480"/>
      <c r="C21" s="500"/>
      <c r="D21" s="59">
        <v>2024</v>
      </c>
      <c r="E21" s="256">
        <f t="shared" si="2"/>
        <v>68.400000000000006</v>
      </c>
      <c r="F21" s="60">
        <v>0</v>
      </c>
      <c r="G21" s="70" t="s">
        <v>334</v>
      </c>
      <c r="H21" s="60">
        <v>0</v>
      </c>
      <c r="I21" s="70" t="s">
        <v>334</v>
      </c>
      <c r="J21" s="60">
        <v>0</v>
      </c>
      <c r="K21" s="70" t="s">
        <v>334</v>
      </c>
      <c r="L21" s="60">
        <v>68.400000000000006</v>
      </c>
      <c r="M21" s="195" t="s">
        <v>254</v>
      </c>
      <c r="N21" s="488"/>
      <c r="O21" s="489"/>
      <c r="P21" s="430"/>
      <c r="Q21" s="430"/>
      <c r="R21" s="430"/>
      <c r="S21" s="247"/>
      <c r="T21" s="247"/>
    </row>
    <row r="22" spans="1:20" ht="27.75" customHeight="1">
      <c r="A22" s="481" t="s">
        <v>74</v>
      </c>
      <c r="B22" s="480" t="s">
        <v>560</v>
      </c>
      <c r="C22" s="500" t="s">
        <v>46</v>
      </c>
      <c r="D22" s="59" t="s">
        <v>81</v>
      </c>
      <c r="E22" s="56">
        <f>F22+H22+J22+L22</f>
        <v>8.5</v>
      </c>
      <c r="F22" s="60">
        <v>0</v>
      </c>
      <c r="G22" s="70"/>
      <c r="H22" s="60">
        <v>0</v>
      </c>
      <c r="I22" s="70"/>
      <c r="J22" s="60">
        <v>0</v>
      </c>
      <c r="K22" s="70"/>
      <c r="L22" s="56">
        <f>L23+L31</f>
        <v>8.5</v>
      </c>
      <c r="M22" s="195"/>
      <c r="N22" s="488">
        <v>15</v>
      </c>
      <c r="O22" s="489" t="s">
        <v>684</v>
      </c>
      <c r="P22" s="430" t="s">
        <v>401</v>
      </c>
      <c r="Q22" s="430"/>
      <c r="R22" s="430" t="s">
        <v>388</v>
      </c>
    </row>
    <row r="23" spans="1:20" ht="14.25" customHeight="1">
      <c r="A23" s="482"/>
      <c r="B23" s="480"/>
      <c r="C23" s="500"/>
      <c r="D23" s="472">
        <v>2022</v>
      </c>
      <c r="E23" s="499">
        <f>F23+H23+J23+L23</f>
        <v>4</v>
      </c>
      <c r="F23" s="60">
        <v>0</v>
      </c>
      <c r="G23" s="70" t="s">
        <v>334</v>
      </c>
      <c r="H23" s="60">
        <v>0</v>
      </c>
      <c r="I23" s="70" t="s">
        <v>334</v>
      </c>
      <c r="J23" s="60">
        <v>0</v>
      </c>
      <c r="K23" s="70" t="s">
        <v>334</v>
      </c>
      <c r="L23" s="60">
        <v>4</v>
      </c>
      <c r="M23" s="196" t="s">
        <v>254</v>
      </c>
      <c r="N23" s="488"/>
      <c r="O23" s="489"/>
      <c r="P23" s="430"/>
      <c r="Q23" s="430"/>
      <c r="R23" s="430"/>
      <c r="S23" s="31"/>
    </row>
    <row r="24" spans="1:20" ht="15" hidden="1" customHeight="1">
      <c r="A24" s="482"/>
      <c r="B24" s="480"/>
      <c r="C24" s="500"/>
      <c r="D24" s="472"/>
      <c r="E24" s="499"/>
      <c r="F24" s="60"/>
      <c r="G24" s="70"/>
      <c r="H24" s="60"/>
      <c r="I24" s="70"/>
      <c r="J24" s="60"/>
      <c r="K24" s="70"/>
      <c r="L24" s="60"/>
      <c r="M24" s="195"/>
      <c r="N24" s="488"/>
      <c r="O24" s="489"/>
      <c r="P24" s="430"/>
      <c r="Q24" s="430"/>
      <c r="R24" s="430"/>
    </row>
    <row r="25" spans="1:20" ht="15" hidden="1" customHeight="1">
      <c r="A25" s="482"/>
      <c r="B25" s="480"/>
      <c r="C25" s="500"/>
      <c r="D25" s="472"/>
      <c r="E25" s="499"/>
      <c r="F25" s="60"/>
      <c r="G25" s="70"/>
      <c r="H25" s="60"/>
      <c r="I25" s="70"/>
      <c r="J25" s="60"/>
      <c r="K25" s="70"/>
      <c r="L25" s="60"/>
      <c r="M25" s="195"/>
      <c r="N25" s="488"/>
      <c r="O25" s="489"/>
      <c r="P25" s="430"/>
      <c r="Q25" s="430"/>
      <c r="R25" s="430"/>
    </row>
    <row r="26" spans="1:20" ht="15" hidden="1" customHeight="1">
      <c r="A26" s="482"/>
      <c r="B26" s="480"/>
      <c r="C26" s="500"/>
      <c r="D26" s="472"/>
      <c r="E26" s="499"/>
      <c r="F26" s="60"/>
      <c r="G26" s="70"/>
      <c r="H26" s="60"/>
      <c r="I26" s="70"/>
      <c r="J26" s="60"/>
      <c r="K26" s="70"/>
      <c r="L26" s="60"/>
      <c r="M26" s="195"/>
      <c r="N26" s="488"/>
      <c r="O26" s="489"/>
      <c r="P26" s="430"/>
      <c r="Q26" s="430"/>
      <c r="R26" s="430"/>
    </row>
    <row r="27" spans="1:20" ht="15" hidden="1" customHeight="1">
      <c r="A27" s="482"/>
      <c r="B27" s="480"/>
      <c r="C27" s="500"/>
      <c r="D27" s="472"/>
      <c r="E27" s="499"/>
      <c r="F27" s="60"/>
      <c r="G27" s="70"/>
      <c r="H27" s="60"/>
      <c r="I27" s="70"/>
      <c r="J27" s="60"/>
      <c r="K27" s="70"/>
      <c r="L27" s="60"/>
      <c r="M27" s="195"/>
      <c r="N27" s="488"/>
      <c r="O27" s="489"/>
      <c r="P27" s="430"/>
      <c r="Q27" s="430"/>
      <c r="R27" s="430"/>
    </row>
    <row r="28" spans="1:20" ht="15" hidden="1" customHeight="1">
      <c r="A28" s="482"/>
      <c r="B28" s="480"/>
      <c r="C28" s="500"/>
      <c r="D28" s="472"/>
      <c r="E28" s="499"/>
      <c r="F28" s="60"/>
      <c r="G28" s="70"/>
      <c r="H28" s="60"/>
      <c r="I28" s="70"/>
      <c r="J28" s="60"/>
      <c r="K28" s="70"/>
      <c r="L28" s="60"/>
      <c r="M28" s="195"/>
      <c r="N28" s="488"/>
      <c r="O28" s="489"/>
      <c r="P28" s="430"/>
      <c r="Q28" s="430"/>
      <c r="R28" s="430"/>
    </row>
    <row r="29" spans="1:20" ht="15" hidden="1" customHeight="1">
      <c r="A29" s="482"/>
      <c r="B29" s="480"/>
      <c r="C29" s="500"/>
      <c r="D29" s="472"/>
      <c r="E29" s="499"/>
      <c r="F29" s="60"/>
      <c r="G29" s="70"/>
      <c r="H29" s="60"/>
      <c r="I29" s="70"/>
      <c r="J29" s="60"/>
      <c r="K29" s="70"/>
      <c r="L29" s="60"/>
      <c r="M29" s="195"/>
      <c r="N29" s="488"/>
      <c r="O29" s="489"/>
      <c r="P29" s="430"/>
      <c r="Q29" s="430"/>
      <c r="R29" s="430"/>
    </row>
    <row r="30" spans="1:20" ht="15" hidden="1" customHeight="1">
      <c r="A30" s="482"/>
      <c r="B30" s="480"/>
      <c r="C30" s="500"/>
      <c r="D30" s="472"/>
      <c r="E30" s="499"/>
      <c r="F30" s="60"/>
      <c r="G30" s="70"/>
      <c r="H30" s="60"/>
      <c r="I30" s="70"/>
      <c r="J30" s="60"/>
      <c r="K30" s="70"/>
      <c r="L30" s="60"/>
      <c r="M30" s="195"/>
      <c r="N30" s="488"/>
      <c r="O30" s="489"/>
      <c r="P30" s="430"/>
      <c r="Q30" s="430"/>
      <c r="R30" s="430"/>
    </row>
    <row r="31" spans="1:20" ht="41.25" customHeight="1">
      <c r="A31" s="483"/>
      <c r="B31" s="480"/>
      <c r="C31" s="500"/>
      <c r="D31" s="59">
        <v>2023</v>
      </c>
      <c r="E31" s="56">
        <f>F31+H31+J31+L31</f>
        <v>4.5</v>
      </c>
      <c r="F31" s="60">
        <v>0</v>
      </c>
      <c r="G31" s="70" t="s">
        <v>334</v>
      </c>
      <c r="H31" s="60">
        <v>0</v>
      </c>
      <c r="I31" s="70" t="s">
        <v>334</v>
      </c>
      <c r="J31" s="60">
        <v>0</v>
      </c>
      <c r="K31" s="70" t="s">
        <v>334</v>
      </c>
      <c r="L31" s="60">
        <v>4.5</v>
      </c>
      <c r="M31" s="196" t="s">
        <v>254</v>
      </c>
      <c r="N31" s="488"/>
      <c r="O31" s="489"/>
      <c r="P31" s="430"/>
      <c r="Q31" s="430"/>
      <c r="R31" s="430"/>
      <c r="S31" s="357" t="s">
        <v>559</v>
      </c>
    </row>
    <row r="32" spans="1:20" ht="31.5" customHeight="1">
      <c r="A32" s="491" t="s">
        <v>75</v>
      </c>
      <c r="B32" s="480" t="s">
        <v>561</v>
      </c>
      <c r="C32" s="500" t="s">
        <v>47</v>
      </c>
      <c r="D32" s="358" t="s">
        <v>82</v>
      </c>
      <c r="E32" s="355">
        <f t="shared" ref="E32:K32" si="3">SUM(E33:E34)</f>
        <v>128</v>
      </c>
      <c r="F32" s="355">
        <f t="shared" si="3"/>
        <v>0</v>
      </c>
      <c r="G32" s="355">
        <f t="shared" si="3"/>
        <v>0</v>
      </c>
      <c r="H32" s="355">
        <f t="shared" si="3"/>
        <v>0</v>
      </c>
      <c r="I32" s="355">
        <f t="shared" si="3"/>
        <v>0</v>
      </c>
      <c r="J32" s="355">
        <f t="shared" si="3"/>
        <v>0</v>
      </c>
      <c r="K32" s="355">
        <f t="shared" si="3"/>
        <v>0</v>
      </c>
      <c r="L32" s="56">
        <f>SUM(L33:L34)</f>
        <v>128</v>
      </c>
      <c r="M32" s="196" t="s">
        <v>254</v>
      </c>
      <c r="N32" s="488">
        <f>SUM(N34:N34)</f>
        <v>0</v>
      </c>
      <c r="O32" s="489" t="s">
        <v>685</v>
      </c>
      <c r="P32" s="82" t="s">
        <v>401</v>
      </c>
      <c r="Q32" s="58"/>
      <c r="R32" s="54" t="s">
        <v>388</v>
      </c>
      <c r="S32" s="247" t="s">
        <v>577</v>
      </c>
    </row>
    <row r="33" spans="1:19" ht="19.5" customHeight="1">
      <c r="A33" s="491"/>
      <c r="B33" s="480"/>
      <c r="C33" s="500"/>
      <c r="D33" s="382">
        <v>2023</v>
      </c>
      <c r="E33" s="384">
        <f>SUM(F33:L33)</f>
        <v>28</v>
      </c>
      <c r="F33" s="60">
        <v>0</v>
      </c>
      <c r="G33" s="70"/>
      <c r="H33" s="60">
        <v>0</v>
      </c>
      <c r="I33" s="70"/>
      <c r="J33" s="60">
        <v>0</v>
      </c>
      <c r="K33" s="70"/>
      <c r="L33" s="384">
        <v>28</v>
      </c>
      <c r="M33" s="196"/>
      <c r="N33" s="488"/>
      <c r="O33" s="489"/>
      <c r="P33" s="353"/>
      <c r="Q33" s="58"/>
      <c r="R33" s="354"/>
      <c r="S33" s="357" t="s">
        <v>686</v>
      </c>
    </row>
    <row r="34" spans="1:19" ht="15.75" customHeight="1">
      <c r="A34" s="491"/>
      <c r="B34" s="480"/>
      <c r="C34" s="500"/>
      <c r="D34" s="382">
        <v>2024</v>
      </c>
      <c r="E34" s="384">
        <f>SUM(F34:L34)</f>
        <v>100</v>
      </c>
      <c r="F34" s="60">
        <v>0</v>
      </c>
      <c r="G34" s="70"/>
      <c r="H34" s="60">
        <v>0</v>
      </c>
      <c r="I34" s="70"/>
      <c r="J34" s="60">
        <v>0</v>
      </c>
      <c r="K34" s="70"/>
      <c r="L34" s="384">
        <v>100</v>
      </c>
      <c r="M34" s="195"/>
      <c r="N34" s="488"/>
      <c r="O34" s="489"/>
      <c r="P34" s="58"/>
      <c r="Q34" s="58"/>
      <c r="R34" s="199"/>
    </row>
    <row r="35" spans="1:19" ht="25.5">
      <c r="A35" s="491" t="s">
        <v>76</v>
      </c>
      <c r="B35" s="480" t="s">
        <v>68</v>
      </c>
      <c r="C35" s="500" t="s">
        <v>48</v>
      </c>
      <c r="D35" s="59" t="s">
        <v>82</v>
      </c>
      <c r="E35" s="56">
        <f>F35+H35+J35+L35</f>
        <v>60</v>
      </c>
      <c r="F35" s="60">
        <v>0</v>
      </c>
      <c r="G35" s="70"/>
      <c r="H35" s="60">
        <v>0</v>
      </c>
      <c r="I35" s="70"/>
      <c r="J35" s="60">
        <v>0</v>
      </c>
      <c r="K35" s="70"/>
      <c r="L35" s="56">
        <f>L36+L37+L38</f>
        <v>60</v>
      </c>
      <c r="M35" s="195"/>
      <c r="N35" s="510">
        <v>0</v>
      </c>
      <c r="O35" s="522" t="s">
        <v>690</v>
      </c>
      <c r="P35" s="430" t="s">
        <v>401</v>
      </c>
      <c r="Q35" s="430"/>
      <c r="R35" s="430" t="s">
        <v>388</v>
      </c>
      <c r="S35" s="357" t="s">
        <v>562</v>
      </c>
    </row>
    <row r="36" spans="1:19">
      <c r="A36" s="491"/>
      <c r="B36" s="480"/>
      <c r="C36" s="500"/>
      <c r="D36" s="59">
        <v>2022</v>
      </c>
      <c r="E36" s="56">
        <f>F36+H36+J36+L36</f>
        <v>20</v>
      </c>
      <c r="F36" s="60">
        <v>0</v>
      </c>
      <c r="G36" s="70" t="s">
        <v>334</v>
      </c>
      <c r="H36" s="60">
        <v>0</v>
      </c>
      <c r="I36" s="70" t="s">
        <v>334</v>
      </c>
      <c r="J36" s="60">
        <v>0</v>
      </c>
      <c r="K36" s="70" t="s">
        <v>334</v>
      </c>
      <c r="L36" s="60">
        <v>20</v>
      </c>
      <c r="M36" s="195" t="s">
        <v>254</v>
      </c>
      <c r="N36" s="510"/>
      <c r="O36" s="522"/>
      <c r="P36" s="430"/>
      <c r="Q36" s="430"/>
      <c r="R36" s="430"/>
    </row>
    <row r="37" spans="1:19">
      <c r="A37" s="491"/>
      <c r="B37" s="480"/>
      <c r="C37" s="500"/>
      <c r="D37" s="59">
        <v>2023</v>
      </c>
      <c r="E37" s="56">
        <f>F37+H37+J37+L37</f>
        <v>20</v>
      </c>
      <c r="F37" s="60">
        <v>0</v>
      </c>
      <c r="G37" s="70" t="s">
        <v>334</v>
      </c>
      <c r="H37" s="60">
        <v>0</v>
      </c>
      <c r="I37" s="70" t="s">
        <v>334</v>
      </c>
      <c r="J37" s="60">
        <v>0</v>
      </c>
      <c r="K37" s="70" t="s">
        <v>334</v>
      </c>
      <c r="L37" s="60">
        <v>20</v>
      </c>
      <c r="M37" s="195" t="s">
        <v>254</v>
      </c>
      <c r="N37" s="510"/>
      <c r="O37" s="522"/>
      <c r="P37" s="430"/>
      <c r="Q37" s="430"/>
      <c r="R37" s="430"/>
    </row>
    <row r="38" spans="1:19" ht="13.5" customHeight="1">
      <c r="A38" s="491"/>
      <c r="B38" s="480"/>
      <c r="C38" s="500"/>
      <c r="D38" s="472">
        <v>2024</v>
      </c>
      <c r="E38" s="499">
        <f>F38+H38+J38+L38</f>
        <v>20</v>
      </c>
      <c r="F38" s="60">
        <v>0</v>
      </c>
      <c r="G38" s="70" t="s">
        <v>334</v>
      </c>
      <c r="H38" s="60">
        <v>0</v>
      </c>
      <c r="I38" s="70" t="s">
        <v>334</v>
      </c>
      <c r="J38" s="60">
        <v>0</v>
      </c>
      <c r="K38" s="70" t="s">
        <v>334</v>
      </c>
      <c r="L38" s="60">
        <v>20</v>
      </c>
      <c r="M38" s="195" t="s">
        <v>254</v>
      </c>
      <c r="N38" s="510"/>
      <c r="O38" s="522"/>
      <c r="P38" s="430"/>
      <c r="Q38" s="430"/>
      <c r="R38" s="430"/>
    </row>
    <row r="39" spans="1:19" ht="1.5" hidden="1" customHeight="1">
      <c r="A39" s="61"/>
      <c r="B39" s="480"/>
      <c r="C39" s="500"/>
      <c r="D39" s="472"/>
      <c r="E39" s="499"/>
      <c r="F39" s="56"/>
      <c r="G39" s="70"/>
      <c r="H39" s="56"/>
      <c r="I39" s="70"/>
      <c r="J39" s="56"/>
      <c r="K39" s="70"/>
      <c r="L39" s="56"/>
      <c r="M39" s="70"/>
      <c r="N39" s="510"/>
      <c r="O39" s="522"/>
      <c r="P39" s="58"/>
      <c r="Q39" s="58"/>
      <c r="R39" s="55"/>
    </row>
    <row r="40" spans="1:19" ht="15" hidden="1" customHeight="1">
      <c r="A40" s="61"/>
      <c r="B40" s="480"/>
      <c r="C40" s="500"/>
      <c r="D40" s="472"/>
      <c r="E40" s="499"/>
      <c r="F40" s="56"/>
      <c r="G40" s="70"/>
      <c r="H40" s="56"/>
      <c r="I40" s="70"/>
      <c r="J40" s="56"/>
      <c r="K40" s="70"/>
      <c r="L40" s="56"/>
      <c r="M40" s="70"/>
      <c r="N40" s="510"/>
      <c r="O40" s="522"/>
      <c r="P40" s="58"/>
      <c r="Q40" s="58"/>
      <c r="R40" s="55"/>
    </row>
    <row r="41" spans="1:19" ht="15" hidden="1" customHeight="1">
      <c r="A41" s="61"/>
      <c r="B41" s="480"/>
      <c r="C41" s="500"/>
      <c r="D41" s="472"/>
      <c r="E41" s="499"/>
      <c r="F41" s="56"/>
      <c r="G41" s="70"/>
      <c r="H41" s="56"/>
      <c r="I41" s="70"/>
      <c r="J41" s="56"/>
      <c r="K41" s="70"/>
      <c r="L41" s="56"/>
      <c r="M41" s="70"/>
      <c r="N41" s="510"/>
      <c r="O41" s="522"/>
      <c r="P41" s="58"/>
      <c r="Q41" s="58"/>
      <c r="R41" s="55"/>
    </row>
    <row r="42" spans="1:19" ht="15" hidden="1" customHeight="1">
      <c r="A42" s="61"/>
      <c r="B42" s="480"/>
      <c r="C42" s="500"/>
      <c r="D42" s="472"/>
      <c r="E42" s="499"/>
      <c r="F42" s="56"/>
      <c r="G42" s="70"/>
      <c r="H42" s="56"/>
      <c r="I42" s="70"/>
      <c r="J42" s="56"/>
      <c r="K42" s="70"/>
      <c r="L42" s="56"/>
      <c r="M42" s="70"/>
      <c r="N42" s="510"/>
      <c r="O42" s="522"/>
      <c r="P42" s="58"/>
      <c r="Q42" s="58"/>
      <c r="R42" s="55"/>
    </row>
    <row r="43" spans="1:19" ht="15" hidden="1" customHeight="1">
      <c r="A43" s="61"/>
      <c r="B43" s="480"/>
      <c r="C43" s="500"/>
      <c r="D43" s="472"/>
      <c r="E43" s="499"/>
      <c r="F43" s="56"/>
      <c r="G43" s="70"/>
      <c r="H43" s="56"/>
      <c r="I43" s="70"/>
      <c r="J43" s="56"/>
      <c r="K43" s="70"/>
      <c r="L43" s="56"/>
      <c r="M43" s="70"/>
      <c r="N43" s="510"/>
      <c r="O43" s="522"/>
      <c r="P43" s="58"/>
      <c r="Q43" s="58"/>
      <c r="R43" s="55"/>
    </row>
    <row r="44" spans="1:19" ht="15" hidden="1" customHeight="1">
      <c r="A44" s="61"/>
      <c r="B44" s="480"/>
      <c r="C44" s="500"/>
      <c r="D44" s="472"/>
      <c r="E44" s="499"/>
      <c r="F44" s="56"/>
      <c r="G44" s="70"/>
      <c r="H44" s="56"/>
      <c r="I44" s="70"/>
      <c r="J44" s="56"/>
      <c r="K44" s="70"/>
      <c r="L44" s="56"/>
      <c r="M44" s="70"/>
      <c r="N44" s="510"/>
      <c r="O44" s="522"/>
      <c r="P44" s="58"/>
      <c r="Q44" s="58"/>
      <c r="R44" s="55"/>
    </row>
    <row r="45" spans="1:19" ht="15" hidden="1" customHeight="1">
      <c r="A45" s="61"/>
      <c r="B45" s="480"/>
      <c r="C45" s="500"/>
      <c r="D45" s="472"/>
      <c r="E45" s="499"/>
      <c r="F45" s="56"/>
      <c r="G45" s="70"/>
      <c r="H45" s="56"/>
      <c r="I45" s="70"/>
      <c r="J45" s="56"/>
      <c r="K45" s="70"/>
      <c r="L45" s="56"/>
      <c r="M45" s="70"/>
      <c r="N45" s="510"/>
      <c r="O45" s="522"/>
      <c r="P45" s="58"/>
      <c r="Q45" s="58"/>
      <c r="R45" s="55"/>
    </row>
    <row r="46" spans="1:19" ht="15" hidden="1" customHeight="1">
      <c r="A46" s="61"/>
      <c r="B46" s="480"/>
      <c r="C46" s="500"/>
      <c r="D46" s="472"/>
      <c r="E46" s="499"/>
      <c r="F46" s="56"/>
      <c r="G46" s="70"/>
      <c r="H46" s="56"/>
      <c r="I46" s="70"/>
      <c r="J46" s="56"/>
      <c r="K46" s="70"/>
      <c r="L46" s="56"/>
      <c r="M46" s="70"/>
      <c r="N46" s="510"/>
      <c r="O46" s="522"/>
      <c r="P46" s="58"/>
      <c r="Q46" s="58"/>
      <c r="R46" s="55"/>
    </row>
    <row r="47" spans="1:19" ht="16.5" hidden="1" customHeight="1">
      <c r="A47" s="61"/>
      <c r="B47" s="480"/>
      <c r="C47" s="500"/>
      <c r="D47" s="472"/>
      <c r="E47" s="499"/>
      <c r="F47" s="56"/>
      <c r="G47" s="70"/>
      <c r="H47" s="56"/>
      <c r="I47" s="70"/>
      <c r="J47" s="56"/>
      <c r="K47" s="70"/>
      <c r="L47" s="56"/>
      <c r="M47" s="70"/>
      <c r="N47" s="510"/>
      <c r="O47" s="522"/>
      <c r="P47" s="58"/>
      <c r="Q47" s="58"/>
      <c r="R47" s="55"/>
    </row>
    <row r="48" spans="1:19" ht="25.5" customHeight="1">
      <c r="A48" s="491" t="s">
        <v>84</v>
      </c>
      <c r="B48" s="431" t="s">
        <v>683</v>
      </c>
      <c r="C48" s="434" t="s">
        <v>667</v>
      </c>
      <c r="D48" s="352" t="s">
        <v>668</v>
      </c>
      <c r="E48" s="355">
        <f>F48+H48+J48+L48</f>
        <v>56</v>
      </c>
      <c r="F48" s="60">
        <v>0</v>
      </c>
      <c r="G48" s="70"/>
      <c r="H48" s="60">
        <v>0</v>
      </c>
      <c r="I48" s="70"/>
      <c r="J48" s="60">
        <v>0</v>
      </c>
      <c r="K48" s="70"/>
      <c r="L48" s="355">
        <f>L49+L50</f>
        <v>56</v>
      </c>
      <c r="M48" s="195"/>
      <c r="N48" s="436">
        <v>45</v>
      </c>
      <c r="O48" s="427" t="s">
        <v>670</v>
      </c>
      <c r="P48" s="430" t="s">
        <v>401</v>
      </c>
      <c r="Q48" s="430"/>
      <c r="R48" s="430" t="s">
        <v>388</v>
      </c>
      <c r="S48" s="357" t="s">
        <v>669</v>
      </c>
    </row>
    <row r="49" spans="1:19">
      <c r="A49" s="491"/>
      <c r="B49" s="432"/>
      <c r="C49" s="435"/>
      <c r="D49" s="352">
        <v>2023</v>
      </c>
      <c r="E49" s="355">
        <f>F49+H49+J49+L49</f>
        <v>45</v>
      </c>
      <c r="F49" s="60">
        <v>0</v>
      </c>
      <c r="G49" s="70" t="s">
        <v>334</v>
      </c>
      <c r="H49" s="60">
        <v>0</v>
      </c>
      <c r="I49" s="70" t="s">
        <v>334</v>
      </c>
      <c r="J49" s="60">
        <v>0</v>
      </c>
      <c r="K49" s="70" t="s">
        <v>334</v>
      </c>
      <c r="L49" s="60">
        <v>45</v>
      </c>
      <c r="M49" s="195" t="s">
        <v>254</v>
      </c>
      <c r="N49" s="437"/>
      <c r="O49" s="428"/>
      <c r="P49" s="430"/>
      <c r="Q49" s="430"/>
      <c r="R49" s="430"/>
    </row>
    <row r="50" spans="1:19">
      <c r="A50" s="491"/>
      <c r="B50" s="433"/>
      <c r="C50" s="435"/>
      <c r="D50" s="352">
        <v>2024</v>
      </c>
      <c r="E50" s="355">
        <f>F50+H50+J50+L50</f>
        <v>11</v>
      </c>
      <c r="F50" s="60">
        <v>0</v>
      </c>
      <c r="G50" s="70" t="s">
        <v>334</v>
      </c>
      <c r="H50" s="60">
        <v>0</v>
      </c>
      <c r="I50" s="70" t="s">
        <v>334</v>
      </c>
      <c r="J50" s="60">
        <v>0</v>
      </c>
      <c r="K50" s="70" t="s">
        <v>334</v>
      </c>
      <c r="L50" s="60">
        <v>11</v>
      </c>
      <c r="M50" s="195" t="s">
        <v>254</v>
      </c>
      <c r="N50" s="438"/>
      <c r="O50" s="429"/>
      <c r="P50" s="430"/>
      <c r="Q50" s="430"/>
      <c r="R50" s="430"/>
    </row>
    <row r="51" spans="1:19" ht="38.25" customHeight="1">
      <c r="A51" s="223"/>
      <c r="B51" s="224" t="s">
        <v>72</v>
      </c>
      <c r="C51" s="225"/>
      <c r="D51" s="128" t="s">
        <v>83</v>
      </c>
      <c r="E51" s="355">
        <f t="shared" ref="E51:K51" si="4">E11+E22+E32+E35+E48</f>
        <v>456.9</v>
      </c>
      <c r="F51" s="355">
        <f t="shared" si="4"/>
        <v>0</v>
      </c>
      <c r="G51" s="355">
        <f t="shared" si="4"/>
        <v>0</v>
      </c>
      <c r="H51" s="355">
        <f t="shared" si="4"/>
        <v>0</v>
      </c>
      <c r="I51" s="355">
        <f t="shared" si="4"/>
        <v>0</v>
      </c>
      <c r="J51" s="355">
        <f t="shared" si="4"/>
        <v>0</v>
      </c>
      <c r="K51" s="355">
        <f t="shared" si="4"/>
        <v>0</v>
      </c>
      <c r="L51" s="211">
        <f>L11+L22+L32+L35+L48</f>
        <v>456.9</v>
      </c>
      <c r="M51" s="211">
        <v>0</v>
      </c>
      <c r="N51" s="307">
        <f>N11+N22+N32+N38+N48</f>
        <v>110</v>
      </c>
      <c r="O51" s="212"/>
      <c r="P51" s="197"/>
      <c r="Q51" s="197"/>
      <c r="R51" s="197"/>
    </row>
    <row r="52" spans="1:19" s="1" customFormat="1" ht="15.75">
      <c r="A52" s="478" t="s">
        <v>71</v>
      </c>
      <c r="B52" s="478"/>
      <c r="C52" s="478"/>
      <c r="D52" s="478"/>
      <c r="E52" s="478"/>
      <c r="F52" s="478"/>
      <c r="G52" s="478"/>
      <c r="H52" s="478"/>
      <c r="I52" s="478"/>
      <c r="J52" s="478"/>
      <c r="K52" s="478"/>
      <c r="L52" s="478"/>
      <c r="M52" s="478"/>
      <c r="N52" s="478"/>
      <c r="O52" s="478"/>
      <c r="P52" s="478"/>
      <c r="Q52" s="478"/>
      <c r="R52" s="478"/>
    </row>
    <row r="53" spans="1:19" s="1" customFormat="1" ht="38.25" customHeight="1">
      <c r="A53" s="501" t="s">
        <v>85</v>
      </c>
      <c r="B53" s="480" t="s">
        <v>36</v>
      </c>
      <c r="C53" s="500" t="s">
        <v>688</v>
      </c>
      <c r="D53" s="472" t="s">
        <v>82</v>
      </c>
      <c r="E53" s="527">
        <f>F53+H53+J53+L53</f>
        <v>1254.2</v>
      </c>
      <c r="F53" s="64">
        <v>1254.2</v>
      </c>
      <c r="G53" s="86"/>
      <c r="H53" s="64">
        <v>0</v>
      </c>
      <c r="I53" s="86"/>
      <c r="J53" s="64"/>
      <c r="K53" s="86"/>
      <c r="L53" s="64">
        <v>0</v>
      </c>
      <c r="M53" s="86"/>
      <c r="N53" s="490">
        <v>50</v>
      </c>
      <c r="O53" s="489" t="s">
        <v>687</v>
      </c>
      <c r="P53" s="430" t="s">
        <v>346</v>
      </c>
      <c r="Q53" s="430"/>
      <c r="R53" s="430" t="s">
        <v>386</v>
      </c>
      <c r="S53" s="313" t="s">
        <v>564</v>
      </c>
    </row>
    <row r="54" spans="1:19" s="1" customFormat="1" ht="15.75" hidden="1" customHeight="1">
      <c r="A54" s="501"/>
      <c r="B54" s="480"/>
      <c r="C54" s="500"/>
      <c r="D54" s="472"/>
      <c r="E54" s="527"/>
      <c r="F54" s="64"/>
      <c r="G54" s="86"/>
      <c r="H54" s="64"/>
      <c r="I54" s="86"/>
      <c r="J54" s="64"/>
      <c r="K54" s="86"/>
      <c r="L54" s="64"/>
      <c r="M54" s="86"/>
      <c r="N54" s="490"/>
      <c r="O54" s="489"/>
      <c r="P54" s="430"/>
      <c r="Q54" s="430"/>
      <c r="R54" s="430"/>
    </row>
    <row r="55" spans="1:19" s="1" customFormat="1" ht="15.75" hidden="1" customHeight="1">
      <c r="A55" s="501"/>
      <c r="B55" s="480"/>
      <c r="C55" s="500"/>
      <c r="D55" s="472"/>
      <c r="E55" s="527"/>
      <c r="F55" s="64"/>
      <c r="G55" s="86"/>
      <c r="H55" s="64"/>
      <c r="I55" s="86"/>
      <c r="J55" s="64"/>
      <c r="K55" s="86"/>
      <c r="L55" s="64"/>
      <c r="M55" s="86"/>
      <c r="N55" s="490"/>
      <c r="O55" s="489"/>
      <c r="P55" s="430"/>
      <c r="Q55" s="430"/>
      <c r="R55" s="430"/>
    </row>
    <row r="56" spans="1:19" s="1" customFormat="1" ht="37.5" hidden="1" customHeight="1">
      <c r="A56" s="501"/>
      <c r="B56" s="480"/>
      <c r="C56" s="500"/>
      <c r="D56" s="472"/>
      <c r="E56" s="527"/>
      <c r="F56" s="64"/>
      <c r="G56" s="86"/>
      <c r="H56" s="64"/>
      <c r="I56" s="86"/>
      <c r="J56" s="64"/>
      <c r="K56" s="86"/>
      <c r="L56" s="64"/>
      <c r="M56" s="86"/>
      <c r="N56" s="490"/>
      <c r="O56" s="489"/>
      <c r="P56" s="430"/>
      <c r="Q56" s="430"/>
      <c r="R56" s="430"/>
    </row>
    <row r="57" spans="1:19" s="1" customFormat="1" ht="32.25" hidden="1" customHeight="1">
      <c r="A57" s="501"/>
      <c r="B57" s="480"/>
      <c r="C57" s="500"/>
      <c r="D57" s="472"/>
      <c r="E57" s="527"/>
      <c r="F57" s="64"/>
      <c r="G57" s="86"/>
      <c r="H57" s="64"/>
      <c r="I57" s="86"/>
      <c r="J57" s="64"/>
      <c r="K57" s="86"/>
      <c r="L57" s="64"/>
      <c r="M57" s="86"/>
      <c r="N57" s="490"/>
      <c r="O57" s="489"/>
      <c r="P57" s="430"/>
      <c r="Q57" s="430"/>
      <c r="R57" s="430"/>
    </row>
    <row r="58" spans="1:19" s="1" customFormat="1" ht="15.75">
      <c r="A58" s="501"/>
      <c r="B58" s="480"/>
      <c r="C58" s="500"/>
      <c r="D58" s="59">
        <v>2022</v>
      </c>
      <c r="E58" s="64">
        <f>F58+H58+L58</f>
        <v>420</v>
      </c>
      <c r="F58" s="65">
        <v>420</v>
      </c>
      <c r="G58" s="86" t="s">
        <v>254</v>
      </c>
      <c r="H58" s="64">
        <v>0</v>
      </c>
      <c r="I58" s="86" t="s">
        <v>334</v>
      </c>
      <c r="J58" s="64">
        <v>0</v>
      </c>
      <c r="K58" s="86" t="s">
        <v>334</v>
      </c>
      <c r="L58" s="64">
        <v>0</v>
      </c>
      <c r="M58" s="86" t="s">
        <v>334</v>
      </c>
      <c r="N58" s="490"/>
      <c r="O58" s="489"/>
      <c r="P58" s="430"/>
      <c r="Q58" s="430"/>
      <c r="R58" s="430"/>
      <c r="S58" s="313"/>
    </row>
    <row r="59" spans="1:19" s="1" customFormat="1" ht="15.75">
      <c r="A59" s="501"/>
      <c r="B59" s="480"/>
      <c r="C59" s="500"/>
      <c r="D59" s="59">
        <v>2023</v>
      </c>
      <c r="E59" s="64">
        <f>F59+H59+J59+L59</f>
        <v>420</v>
      </c>
      <c r="F59" s="65">
        <v>420</v>
      </c>
      <c r="G59" s="86" t="s">
        <v>254</v>
      </c>
      <c r="H59" s="64">
        <v>0</v>
      </c>
      <c r="I59" s="86" t="s">
        <v>334</v>
      </c>
      <c r="J59" s="64">
        <v>0</v>
      </c>
      <c r="K59" s="86" t="s">
        <v>334</v>
      </c>
      <c r="L59" s="64">
        <v>0</v>
      </c>
      <c r="M59" s="86" t="s">
        <v>334</v>
      </c>
      <c r="N59" s="490"/>
      <c r="O59" s="489"/>
      <c r="P59" s="430"/>
      <c r="Q59" s="430"/>
      <c r="R59" s="430"/>
    </row>
    <row r="60" spans="1:19" s="1" customFormat="1" ht="15" customHeight="1">
      <c r="A60" s="501"/>
      <c r="B60" s="480"/>
      <c r="C60" s="500"/>
      <c r="D60" s="59">
        <v>2024</v>
      </c>
      <c r="E60" s="64">
        <f>F60+H60+J60+L60</f>
        <v>414.2</v>
      </c>
      <c r="F60" s="65">
        <v>414.2</v>
      </c>
      <c r="G60" s="86" t="s">
        <v>254</v>
      </c>
      <c r="H60" s="64">
        <v>0</v>
      </c>
      <c r="I60" s="86" t="s">
        <v>334</v>
      </c>
      <c r="J60" s="64">
        <v>0</v>
      </c>
      <c r="K60" s="86" t="s">
        <v>334</v>
      </c>
      <c r="L60" s="64">
        <v>0</v>
      </c>
      <c r="M60" s="86" t="s">
        <v>334</v>
      </c>
      <c r="N60" s="490"/>
      <c r="O60" s="489"/>
      <c r="P60" s="430"/>
      <c r="Q60" s="430"/>
      <c r="R60" s="430"/>
    </row>
    <row r="61" spans="1:19" s="1" customFormat="1" ht="54" hidden="1" customHeight="1">
      <c r="A61" s="67" t="s">
        <v>87</v>
      </c>
      <c r="B61" s="68" t="s">
        <v>167</v>
      </c>
      <c r="C61" s="69" t="s">
        <v>103</v>
      </c>
      <c r="D61" s="59" t="s">
        <v>10</v>
      </c>
      <c r="E61" s="64">
        <f>F61+H61+L61</f>
        <v>0</v>
      </c>
      <c r="F61" s="64">
        <v>0</v>
      </c>
      <c r="G61" s="86" t="s">
        <v>334</v>
      </c>
      <c r="H61" s="64">
        <v>0</v>
      </c>
      <c r="I61" s="86" t="s">
        <v>334</v>
      </c>
      <c r="J61" s="64">
        <v>0</v>
      </c>
      <c r="K61" s="86" t="s">
        <v>334</v>
      </c>
      <c r="L61" s="64">
        <v>0</v>
      </c>
      <c r="M61" s="198" t="s">
        <v>334</v>
      </c>
      <c r="N61" s="308"/>
      <c r="O61" s="306"/>
      <c r="P61" s="70">
        <v>500</v>
      </c>
      <c r="Q61" s="82" t="s">
        <v>334</v>
      </c>
      <c r="R61" s="200" t="s">
        <v>387</v>
      </c>
    </row>
    <row r="62" spans="1:19" s="1" customFormat="1" ht="27" customHeight="1">
      <c r="A62" s="519"/>
      <c r="B62" s="513" t="s">
        <v>101</v>
      </c>
      <c r="C62" s="514"/>
      <c r="D62" s="128" t="s">
        <v>89</v>
      </c>
      <c r="E62" s="211">
        <f>E63+E64+E65</f>
        <v>1254.2</v>
      </c>
      <c r="F62" s="384">
        <f t="shared" ref="F62:L62" si="5">F63+F64+F65</f>
        <v>1254.2</v>
      </c>
      <c r="G62" s="384" t="e">
        <f t="shared" si="5"/>
        <v>#VALUE!</v>
      </c>
      <c r="H62" s="384">
        <f t="shared" si="5"/>
        <v>0</v>
      </c>
      <c r="I62" s="384" t="e">
        <f t="shared" si="5"/>
        <v>#VALUE!</v>
      </c>
      <c r="J62" s="384">
        <f t="shared" si="5"/>
        <v>0</v>
      </c>
      <c r="K62" s="384" t="e">
        <f t="shared" si="5"/>
        <v>#VALUE!</v>
      </c>
      <c r="L62" s="384">
        <f t="shared" si="5"/>
        <v>0</v>
      </c>
      <c r="M62" s="211">
        <v>0</v>
      </c>
      <c r="N62" s="309"/>
      <c r="O62" s="427"/>
      <c r="P62" s="62"/>
      <c r="Q62" s="62"/>
      <c r="R62" s="62"/>
    </row>
    <row r="63" spans="1:19" s="1" customFormat="1" ht="16.5" customHeight="1">
      <c r="A63" s="520"/>
      <c r="B63" s="515"/>
      <c r="C63" s="516"/>
      <c r="D63" s="128" t="s">
        <v>3</v>
      </c>
      <c r="E63" s="381">
        <f>F63+H63+L63</f>
        <v>420</v>
      </c>
      <c r="F63" s="65">
        <v>420</v>
      </c>
      <c r="G63" s="86" t="s">
        <v>254</v>
      </c>
      <c r="H63" s="381">
        <v>0</v>
      </c>
      <c r="I63" s="86" t="s">
        <v>334</v>
      </c>
      <c r="J63" s="381">
        <v>0</v>
      </c>
      <c r="K63" s="86" t="s">
        <v>334</v>
      </c>
      <c r="L63" s="381">
        <v>0</v>
      </c>
      <c r="M63" s="384"/>
      <c r="N63" s="309"/>
      <c r="O63" s="428"/>
      <c r="P63" s="62"/>
      <c r="Q63" s="62"/>
      <c r="R63" s="62"/>
    </row>
    <row r="64" spans="1:19" s="1" customFormat="1" ht="14.25" customHeight="1">
      <c r="A64" s="520"/>
      <c r="B64" s="515"/>
      <c r="C64" s="516"/>
      <c r="D64" s="128" t="s">
        <v>4</v>
      </c>
      <c r="E64" s="381">
        <f>F64+H64+J64+L64</f>
        <v>420</v>
      </c>
      <c r="F64" s="65">
        <v>420</v>
      </c>
      <c r="G64" s="86" t="s">
        <v>254</v>
      </c>
      <c r="H64" s="381">
        <v>0</v>
      </c>
      <c r="I64" s="86" t="s">
        <v>334</v>
      </c>
      <c r="J64" s="381">
        <v>0</v>
      </c>
      <c r="K64" s="86" t="s">
        <v>334</v>
      </c>
      <c r="L64" s="381">
        <v>0</v>
      </c>
      <c r="M64" s="384"/>
      <c r="N64" s="309"/>
      <c r="O64" s="428"/>
      <c r="P64" s="62"/>
      <c r="Q64" s="62"/>
      <c r="R64" s="62"/>
    </row>
    <row r="65" spans="1:19" s="1" customFormat="1" ht="15" customHeight="1">
      <c r="A65" s="521"/>
      <c r="B65" s="517"/>
      <c r="C65" s="518"/>
      <c r="D65" s="128" t="s">
        <v>5</v>
      </c>
      <c r="E65" s="381">
        <f>F65+H65+J65+L65</f>
        <v>414.2</v>
      </c>
      <c r="F65" s="65">
        <v>414.2</v>
      </c>
      <c r="G65" s="86" t="s">
        <v>254</v>
      </c>
      <c r="H65" s="381">
        <v>0</v>
      </c>
      <c r="I65" s="86" t="s">
        <v>334</v>
      </c>
      <c r="J65" s="381">
        <v>0</v>
      </c>
      <c r="K65" s="86" t="s">
        <v>334</v>
      </c>
      <c r="L65" s="381">
        <v>0</v>
      </c>
      <c r="M65" s="384"/>
      <c r="N65" s="309"/>
      <c r="O65" s="429"/>
      <c r="P65" s="62"/>
      <c r="Q65" s="62"/>
      <c r="R65" s="62"/>
    </row>
    <row r="66" spans="1:19" s="1" customFormat="1" ht="15.75" customHeight="1">
      <c r="A66" s="479" t="s">
        <v>165</v>
      </c>
      <c r="B66" s="479"/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</row>
    <row r="67" spans="1:19" s="1" customFormat="1" ht="27.75" customHeight="1">
      <c r="A67" s="469" t="s">
        <v>86</v>
      </c>
      <c r="B67" s="470" t="s">
        <v>50</v>
      </c>
      <c r="C67" s="471" t="s">
        <v>576</v>
      </c>
      <c r="D67" s="74" t="s">
        <v>10</v>
      </c>
      <c r="E67" s="303">
        <f t="shared" ref="E67:E109" si="6">F67+H67+J67+L67</f>
        <v>1245</v>
      </c>
      <c r="F67" s="303">
        <v>0</v>
      </c>
      <c r="G67" s="304"/>
      <c r="H67" s="303">
        <v>0</v>
      </c>
      <c r="I67" s="304"/>
      <c r="J67" s="303">
        <v>0</v>
      </c>
      <c r="K67" s="304"/>
      <c r="L67" s="303">
        <f>L68+L69+L70+L71+L72+L73+L74+L75+L76</f>
        <v>1245</v>
      </c>
      <c r="M67" s="87"/>
      <c r="N67" s="528">
        <v>15</v>
      </c>
      <c r="O67" s="509" t="s">
        <v>691</v>
      </c>
      <c r="P67" s="487" t="s">
        <v>389</v>
      </c>
      <c r="Q67" s="487"/>
      <c r="R67" s="487" t="s">
        <v>388</v>
      </c>
    </row>
    <row r="68" spans="1:19" s="1" customFormat="1" ht="15.75">
      <c r="A68" s="469"/>
      <c r="B68" s="470"/>
      <c r="C68" s="471"/>
      <c r="D68" s="71">
        <v>2022</v>
      </c>
      <c r="E68" s="73">
        <f t="shared" si="6"/>
        <v>160</v>
      </c>
      <c r="F68" s="73">
        <v>0</v>
      </c>
      <c r="G68" s="405" t="s">
        <v>334</v>
      </c>
      <c r="H68" s="73">
        <v>0</v>
      </c>
      <c r="I68" s="405" t="s">
        <v>334</v>
      </c>
      <c r="J68" s="73">
        <v>0</v>
      </c>
      <c r="K68" s="405" t="s">
        <v>334</v>
      </c>
      <c r="L68" s="73">
        <v>160</v>
      </c>
      <c r="M68" s="87" t="s">
        <v>254</v>
      </c>
      <c r="N68" s="528"/>
      <c r="O68" s="509"/>
      <c r="P68" s="487"/>
      <c r="Q68" s="487"/>
      <c r="R68" s="487"/>
    </row>
    <row r="69" spans="1:19" s="1" customFormat="1" ht="15.75">
      <c r="A69" s="469"/>
      <c r="B69" s="470"/>
      <c r="C69" s="471"/>
      <c r="D69" s="71">
        <v>2023</v>
      </c>
      <c r="E69" s="73">
        <f t="shared" si="6"/>
        <v>130</v>
      </c>
      <c r="F69" s="73">
        <v>0</v>
      </c>
      <c r="G69" s="405" t="s">
        <v>334</v>
      </c>
      <c r="H69" s="73">
        <v>0</v>
      </c>
      <c r="I69" s="405" t="s">
        <v>334</v>
      </c>
      <c r="J69" s="73">
        <v>0</v>
      </c>
      <c r="K69" s="405" t="s">
        <v>334</v>
      </c>
      <c r="L69" s="73">
        <v>130</v>
      </c>
      <c r="M69" s="87" t="s">
        <v>254</v>
      </c>
      <c r="N69" s="528"/>
      <c r="O69" s="509"/>
      <c r="P69" s="487"/>
      <c r="Q69" s="487"/>
      <c r="R69" s="487"/>
    </row>
    <row r="70" spans="1:19" s="1" customFormat="1" ht="15.75">
      <c r="A70" s="469"/>
      <c r="B70" s="470"/>
      <c r="C70" s="471"/>
      <c r="D70" s="71">
        <v>2024</v>
      </c>
      <c r="E70" s="73">
        <f t="shared" si="6"/>
        <v>130</v>
      </c>
      <c r="F70" s="73">
        <v>0</v>
      </c>
      <c r="G70" s="405" t="s">
        <v>334</v>
      </c>
      <c r="H70" s="73">
        <v>0</v>
      </c>
      <c r="I70" s="405" t="s">
        <v>334</v>
      </c>
      <c r="J70" s="73">
        <v>0</v>
      </c>
      <c r="K70" s="405" t="s">
        <v>334</v>
      </c>
      <c r="L70" s="73">
        <v>130</v>
      </c>
      <c r="M70" s="87" t="s">
        <v>254</v>
      </c>
      <c r="N70" s="528"/>
      <c r="O70" s="509"/>
      <c r="P70" s="487"/>
      <c r="Q70" s="487"/>
      <c r="R70" s="487"/>
    </row>
    <row r="71" spans="1:19" s="1" customFormat="1" ht="15.75">
      <c r="A71" s="469"/>
      <c r="B71" s="470"/>
      <c r="C71" s="471"/>
      <c r="D71" s="71">
        <v>2025</v>
      </c>
      <c r="E71" s="73">
        <f t="shared" si="6"/>
        <v>185</v>
      </c>
      <c r="F71" s="73">
        <v>0</v>
      </c>
      <c r="G71" s="405" t="s">
        <v>334</v>
      </c>
      <c r="H71" s="73">
        <v>0</v>
      </c>
      <c r="I71" s="405" t="s">
        <v>334</v>
      </c>
      <c r="J71" s="73">
        <v>0</v>
      </c>
      <c r="K71" s="405" t="s">
        <v>334</v>
      </c>
      <c r="L71" s="73">
        <v>185</v>
      </c>
      <c r="M71" s="87" t="s">
        <v>254</v>
      </c>
      <c r="N71" s="528"/>
      <c r="O71" s="509"/>
      <c r="P71" s="487"/>
      <c r="Q71" s="487"/>
      <c r="R71" s="487"/>
      <c r="S71" s="407" t="s">
        <v>565</v>
      </c>
    </row>
    <row r="72" spans="1:19" s="1" customFormat="1" ht="15.75">
      <c r="A72" s="469"/>
      <c r="B72" s="470"/>
      <c r="C72" s="471"/>
      <c r="D72" s="71">
        <v>2026</v>
      </c>
      <c r="E72" s="73">
        <f t="shared" si="6"/>
        <v>130</v>
      </c>
      <c r="F72" s="73">
        <v>0</v>
      </c>
      <c r="G72" s="405" t="s">
        <v>334</v>
      </c>
      <c r="H72" s="73">
        <v>0</v>
      </c>
      <c r="I72" s="405" t="s">
        <v>334</v>
      </c>
      <c r="J72" s="73">
        <v>0</v>
      </c>
      <c r="K72" s="405" t="s">
        <v>334</v>
      </c>
      <c r="L72" s="73">
        <v>130</v>
      </c>
      <c r="M72" s="87" t="s">
        <v>254</v>
      </c>
      <c r="N72" s="528"/>
      <c r="O72" s="509"/>
      <c r="P72" s="487"/>
      <c r="Q72" s="487"/>
      <c r="R72" s="487"/>
      <c r="S72" s="313" t="s">
        <v>567</v>
      </c>
    </row>
    <row r="73" spans="1:19" s="1" customFormat="1" ht="15.75">
      <c r="A73" s="469"/>
      <c r="B73" s="470"/>
      <c r="C73" s="471"/>
      <c r="D73" s="71">
        <v>2027</v>
      </c>
      <c r="E73" s="73">
        <f t="shared" si="6"/>
        <v>110</v>
      </c>
      <c r="F73" s="73">
        <v>0</v>
      </c>
      <c r="G73" s="405" t="s">
        <v>334</v>
      </c>
      <c r="H73" s="73">
        <v>0</v>
      </c>
      <c r="I73" s="405" t="s">
        <v>334</v>
      </c>
      <c r="J73" s="73">
        <v>0</v>
      </c>
      <c r="K73" s="405" t="s">
        <v>334</v>
      </c>
      <c r="L73" s="73">
        <v>110</v>
      </c>
      <c r="M73" s="87" t="s">
        <v>254</v>
      </c>
      <c r="N73" s="528"/>
      <c r="O73" s="509"/>
      <c r="P73" s="487"/>
      <c r="Q73" s="487"/>
      <c r="R73" s="487"/>
    </row>
    <row r="74" spans="1:19" s="1" customFormat="1" ht="15.75">
      <c r="A74" s="469"/>
      <c r="B74" s="470"/>
      <c r="C74" s="471"/>
      <c r="D74" s="71">
        <v>2028</v>
      </c>
      <c r="E74" s="73">
        <f t="shared" si="6"/>
        <v>160</v>
      </c>
      <c r="F74" s="73">
        <v>0</v>
      </c>
      <c r="G74" s="405" t="s">
        <v>334</v>
      </c>
      <c r="H74" s="73">
        <v>0</v>
      </c>
      <c r="I74" s="405" t="s">
        <v>334</v>
      </c>
      <c r="J74" s="73">
        <v>0</v>
      </c>
      <c r="K74" s="405" t="s">
        <v>334</v>
      </c>
      <c r="L74" s="73">
        <v>160</v>
      </c>
      <c r="M74" s="87" t="s">
        <v>254</v>
      </c>
      <c r="N74" s="528"/>
      <c r="O74" s="509"/>
      <c r="P74" s="487"/>
      <c r="Q74" s="487"/>
      <c r="R74" s="487"/>
      <c r="S74" s="1" t="s">
        <v>689</v>
      </c>
    </row>
    <row r="75" spans="1:19" s="1" customFormat="1" ht="15.75">
      <c r="A75" s="469"/>
      <c r="B75" s="470"/>
      <c r="C75" s="471"/>
      <c r="D75" s="71">
        <v>2029</v>
      </c>
      <c r="E75" s="73">
        <f t="shared" si="6"/>
        <v>110</v>
      </c>
      <c r="F75" s="73">
        <v>0</v>
      </c>
      <c r="G75" s="405" t="s">
        <v>334</v>
      </c>
      <c r="H75" s="73">
        <v>0</v>
      </c>
      <c r="I75" s="405" t="s">
        <v>334</v>
      </c>
      <c r="J75" s="73">
        <v>0</v>
      </c>
      <c r="K75" s="405" t="s">
        <v>334</v>
      </c>
      <c r="L75" s="73">
        <v>110</v>
      </c>
      <c r="M75" s="87" t="s">
        <v>254</v>
      </c>
      <c r="N75" s="528"/>
      <c r="O75" s="509"/>
      <c r="P75" s="487"/>
      <c r="Q75" s="487"/>
      <c r="R75" s="487"/>
    </row>
    <row r="76" spans="1:19" s="1" customFormat="1" ht="15.75">
      <c r="A76" s="469"/>
      <c r="B76" s="470"/>
      <c r="C76" s="471"/>
      <c r="D76" s="71">
        <v>2030</v>
      </c>
      <c r="E76" s="73">
        <f t="shared" si="6"/>
        <v>130</v>
      </c>
      <c r="F76" s="73">
        <v>0</v>
      </c>
      <c r="G76" s="405" t="s">
        <v>334</v>
      </c>
      <c r="H76" s="73">
        <v>0</v>
      </c>
      <c r="I76" s="405" t="s">
        <v>334</v>
      </c>
      <c r="J76" s="73">
        <v>0</v>
      </c>
      <c r="K76" s="405" t="s">
        <v>334</v>
      </c>
      <c r="L76" s="73">
        <v>130</v>
      </c>
      <c r="M76" s="87" t="s">
        <v>254</v>
      </c>
      <c r="N76" s="528"/>
      <c r="O76" s="509"/>
      <c r="P76" s="487"/>
      <c r="Q76" s="487"/>
      <c r="R76" s="487"/>
    </row>
    <row r="77" spans="1:19" ht="28.5" customHeight="1">
      <c r="A77" s="469" t="s">
        <v>87</v>
      </c>
      <c r="B77" s="470" t="s">
        <v>166</v>
      </c>
      <c r="C77" s="471" t="s">
        <v>576</v>
      </c>
      <c r="D77" s="71" t="s">
        <v>10</v>
      </c>
      <c r="E77" s="303">
        <f t="shared" si="6"/>
        <v>1195</v>
      </c>
      <c r="F77" s="303">
        <v>0</v>
      </c>
      <c r="G77" s="304"/>
      <c r="H77" s="303">
        <v>0</v>
      </c>
      <c r="I77" s="304"/>
      <c r="J77" s="303">
        <v>0</v>
      </c>
      <c r="K77" s="304"/>
      <c r="L77" s="303">
        <f>L78+L79+L80+L81+L82+L83+L84+L85+L86</f>
        <v>1195</v>
      </c>
      <c r="M77" s="87"/>
      <c r="N77" s="495">
        <v>0</v>
      </c>
      <c r="O77" s="509" t="s">
        <v>692</v>
      </c>
      <c r="P77" s="487" t="s">
        <v>390</v>
      </c>
      <c r="Q77" s="487"/>
      <c r="R77" s="487" t="s">
        <v>385</v>
      </c>
    </row>
    <row r="78" spans="1:19">
      <c r="A78" s="469"/>
      <c r="B78" s="470"/>
      <c r="C78" s="471"/>
      <c r="D78" s="74">
        <v>2022</v>
      </c>
      <c r="E78" s="73">
        <f t="shared" si="6"/>
        <v>120</v>
      </c>
      <c r="F78" s="73">
        <v>0</v>
      </c>
      <c r="G78" s="405" t="s">
        <v>334</v>
      </c>
      <c r="H78" s="73">
        <v>0</v>
      </c>
      <c r="I78" s="405"/>
      <c r="J78" s="73">
        <v>0</v>
      </c>
      <c r="K78" s="405"/>
      <c r="L78" s="73">
        <v>120</v>
      </c>
      <c r="M78" s="87" t="s">
        <v>254</v>
      </c>
      <c r="N78" s="495"/>
      <c r="O78" s="509"/>
      <c r="P78" s="487"/>
      <c r="Q78" s="487"/>
      <c r="R78" s="487"/>
    </row>
    <row r="79" spans="1:19">
      <c r="A79" s="469"/>
      <c r="B79" s="470"/>
      <c r="C79" s="471"/>
      <c r="D79" s="74">
        <v>2023</v>
      </c>
      <c r="E79" s="73">
        <f t="shared" si="6"/>
        <v>120</v>
      </c>
      <c r="F79" s="73">
        <v>0</v>
      </c>
      <c r="G79" s="405" t="s">
        <v>334</v>
      </c>
      <c r="H79" s="73">
        <v>0</v>
      </c>
      <c r="I79" s="405"/>
      <c r="J79" s="73">
        <v>0</v>
      </c>
      <c r="K79" s="405"/>
      <c r="L79" s="73">
        <v>120</v>
      </c>
      <c r="M79" s="87" t="s">
        <v>254</v>
      </c>
      <c r="N79" s="495"/>
      <c r="O79" s="509"/>
      <c r="P79" s="487"/>
      <c r="Q79" s="487"/>
      <c r="R79" s="487"/>
    </row>
    <row r="80" spans="1:19">
      <c r="A80" s="469"/>
      <c r="B80" s="470"/>
      <c r="C80" s="471"/>
      <c r="D80" s="74">
        <v>2024</v>
      </c>
      <c r="E80" s="73">
        <f t="shared" si="6"/>
        <v>130</v>
      </c>
      <c r="F80" s="73">
        <v>0</v>
      </c>
      <c r="G80" s="405" t="s">
        <v>334</v>
      </c>
      <c r="H80" s="73">
        <v>0</v>
      </c>
      <c r="I80" s="405"/>
      <c r="J80" s="73">
        <v>0</v>
      </c>
      <c r="K80" s="405"/>
      <c r="L80" s="73">
        <v>130</v>
      </c>
      <c r="M80" s="87" t="s">
        <v>254</v>
      </c>
      <c r="N80" s="495"/>
      <c r="O80" s="509"/>
      <c r="P80" s="487"/>
      <c r="Q80" s="487"/>
      <c r="R80" s="487"/>
    </row>
    <row r="81" spans="1:19">
      <c r="A81" s="469"/>
      <c r="B81" s="470"/>
      <c r="C81" s="471"/>
      <c r="D81" s="74">
        <v>2025</v>
      </c>
      <c r="E81" s="73">
        <f t="shared" si="6"/>
        <v>130</v>
      </c>
      <c r="F81" s="73">
        <v>0</v>
      </c>
      <c r="G81" s="405" t="s">
        <v>334</v>
      </c>
      <c r="H81" s="73">
        <v>0</v>
      </c>
      <c r="I81" s="405"/>
      <c r="J81" s="73">
        <v>0</v>
      </c>
      <c r="K81" s="405"/>
      <c r="L81" s="73">
        <v>130</v>
      </c>
      <c r="M81" s="87" t="s">
        <v>254</v>
      </c>
      <c r="N81" s="495"/>
      <c r="O81" s="509"/>
      <c r="P81" s="487"/>
      <c r="Q81" s="487"/>
      <c r="R81" s="487"/>
      <c r="S81" s="357" t="s">
        <v>566</v>
      </c>
    </row>
    <row r="82" spans="1:19" ht="15.75">
      <c r="A82" s="469"/>
      <c r="B82" s="470"/>
      <c r="C82" s="471"/>
      <c r="D82" s="74">
        <v>2026</v>
      </c>
      <c r="E82" s="73">
        <f t="shared" si="6"/>
        <v>135</v>
      </c>
      <c r="F82" s="73">
        <v>0</v>
      </c>
      <c r="G82" s="405" t="s">
        <v>334</v>
      </c>
      <c r="H82" s="73">
        <v>0</v>
      </c>
      <c r="I82" s="405"/>
      <c r="J82" s="73">
        <v>0</v>
      </c>
      <c r="K82" s="405"/>
      <c r="L82" s="73">
        <v>135</v>
      </c>
      <c r="M82" s="87" t="s">
        <v>254</v>
      </c>
      <c r="N82" s="495"/>
      <c r="O82" s="509"/>
      <c r="P82" s="487"/>
      <c r="Q82" s="487"/>
      <c r="R82" s="487"/>
      <c r="S82" s="313" t="s">
        <v>567</v>
      </c>
    </row>
    <row r="83" spans="1:19" ht="15.75">
      <c r="A83" s="469"/>
      <c r="B83" s="470"/>
      <c r="C83" s="471"/>
      <c r="D83" s="74">
        <v>2027</v>
      </c>
      <c r="E83" s="73">
        <f t="shared" si="6"/>
        <v>135</v>
      </c>
      <c r="F83" s="73">
        <v>0</v>
      </c>
      <c r="G83" s="405" t="s">
        <v>334</v>
      </c>
      <c r="H83" s="73">
        <v>0</v>
      </c>
      <c r="I83" s="405"/>
      <c r="J83" s="73">
        <v>0</v>
      </c>
      <c r="K83" s="405"/>
      <c r="L83" s="73">
        <v>135</v>
      </c>
      <c r="M83" s="87" t="s">
        <v>254</v>
      </c>
      <c r="N83" s="495"/>
      <c r="O83" s="509"/>
      <c r="P83" s="487"/>
      <c r="Q83" s="487"/>
      <c r="R83" s="487"/>
      <c r="S83" s="1" t="s">
        <v>689</v>
      </c>
    </row>
    <row r="84" spans="1:19">
      <c r="A84" s="469"/>
      <c r="B84" s="470"/>
      <c r="C84" s="471"/>
      <c r="D84" s="74">
        <v>2028</v>
      </c>
      <c r="E84" s="73">
        <f t="shared" si="6"/>
        <v>140</v>
      </c>
      <c r="F84" s="73">
        <v>0</v>
      </c>
      <c r="G84" s="405" t="s">
        <v>334</v>
      </c>
      <c r="H84" s="73">
        <v>0</v>
      </c>
      <c r="I84" s="405"/>
      <c r="J84" s="73">
        <v>0</v>
      </c>
      <c r="K84" s="405"/>
      <c r="L84" s="73">
        <v>140</v>
      </c>
      <c r="M84" s="87" t="s">
        <v>254</v>
      </c>
      <c r="N84" s="495"/>
      <c r="O84" s="509"/>
      <c r="P84" s="487"/>
      <c r="Q84" s="487"/>
      <c r="R84" s="487"/>
    </row>
    <row r="85" spans="1:19">
      <c r="A85" s="469"/>
      <c r="B85" s="470"/>
      <c r="C85" s="471"/>
      <c r="D85" s="74">
        <v>2029</v>
      </c>
      <c r="E85" s="73">
        <f t="shared" si="6"/>
        <v>140</v>
      </c>
      <c r="F85" s="73">
        <v>0</v>
      </c>
      <c r="G85" s="405" t="s">
        <v>334</v>
      </c>
      <c r="H85" s="73">
        <v>0</v>
      </c>
      <c r="I85" s="405"/>
      <c r="J85" s="73">
        <v>0</v>
      </c>
      <c r="K85" s="405"/>
      <c r="L85" s="73">
        <v>140</v>
      </c>
      <c r="M85" s="87" t="s">
        <v>254</v>
      </c>
      <c r="N85" s="495"/>
      <c r="O85" s="509"/>
      <c r="P85" s="487"/>
      <c r="Q85" s="487"/>
      <c r="R85" s="487"/>
    </row>
    <row r="86" spans="1:19">
      <c r="A86" s="469"/>
      <c r="B86" s="470"/>
      <c r="C86" s="471"/>
      <c r="D86" s="74">
        <v>2030</v>
      </c>
      <c r="E86" s="73">
        <f t="shared" si="6"/>
        <v>145</v>
      </c>
      <c r="F86" s="73">
        <v>0</v>
      </c>
      <c r="G86" s="405" t="s">
        <v>334</v>
      </c>
      <c r="H86" s="73">
        <v>0</v>
      </c>
      <c r="I86" s="405"/>
      <c r="J86" s="73">
        <v>0</v>
      </c>
      <c r="K86" s="405"/>
      <c r="L86" s="73">
        <v>145</v>
      </c>
      <c r="M86" s="87" t="s">
        <v>254</v>
      </c>
      <c r="N86" s="495"/>
      <c r="O86" s="509"/>
      <c r="P86" s="487"/>
      <c r="Q86" s="487"/>
      <c r="R86" s="487"/>
    </row>
    <row r="87" spans="1:19" ht="32.25" customHeight="1">
      <c r="A87" s="469" t="s">
        <v>91</v>
      </c>
      <c r="B87" s="470" t="s">
        <v>21</v>
      </c>
      <c r="C87" s="471" t="s">
        <v>576</v>
      </c>
      <c r="D87" s="71" t="s">
        <v>10</v>
      </c>
      <c r="E87" s="75">
        <f t="shared" si="6"/>
        <v>79.03</v>
      </c>
      <c r="F87" s="75">
        <v>0</v>
      </c>
      <c r="G87" s="88"/>
      <c r="H87" s="75">
        <v>0</v>
      </c>
      <c r="I87" s="88"/>
      <c r="J87" s="75">
        <v>0</v>
      </c>
      <c r="K87" s="88"/>
      <c r="L87" s="75">
        <f>L88+L89+L90+L91+L92+L93+L94+L95+L96</f>
        <v>79.03</v>
      </c>
      <c r="M87" s="87"/>
      <c r="N87" s="495">
        <v>10</v>
      </c>
      <c r="O87" s="509" t="s">
        <v>547</v>
      </c>
      <c r="P87" s="487" t="s">
        <v>392</v>
      </c>
      <c r="Q87" s="487"/>
      <c r="R87" s="487" t="s">
        <v>385</v>
      </c>
    </row>
    <row r="88" spans="1:19">
      <c r="A88" s="469"/>
      <c r="B88" s="470"/>
      <c r="C88" s="471"/>
      <c r="D88" s="71">
        <v>2022</v>
      </c>
      <c r="E88" s="76">
        <f t="shared" si="6"/>
        <v>7.46</v>
      </c>
      <c r="F88" s="76">
        <v>0</v>
      </c>
      <c r="G88" s="406" t="s">
        <v>334</v>
      </c>
      <c r="H88" s="76">
        <v>0</v>
      </c>
      <c r="I88" s="406" t="s">
        <v>334</v>
      </c>
      <c r="J88" s="76">
        <v>0</v>
      </c>
      <c r="K88" s="406" t="s">
        <v>334</v>
      </c>
      <c r="L88" s="76">
        <v>7.46</v>
      </c>
      <c r="M88" s="87" t="s">
        <v>254</v>
      </c>
      <c r="N88" s="495"/>
      <c r="O88" s="509"/>
      <c r="P88" s="487"/>
      <c r="Q88" s="487"/>
      <c r="R88" s="487"/>
    </row>
    <row r="89" spans="1:19">
      <c r="A89" s="469"/>
      <c r="B89" s="470"/>
      <c r="C89" s="471"/>
      <c r="D89" s="71">
        <v>2023</v>
      </c>
      <c r="E89" s="76">
        <f t="shared" si="6"/>
        <v>7.87</v>
      </c>
      <c r="F89" s="76">
        <v>0</v>
      </c>
      <c r="G89" s="406" t="s">
        <v>334</v>
      </c>
      <c r="H89" s="76">
        <v>0</v>
      </c>
      <c r="I89" s="406" t="s">
        <v>334</v>
      </c>
      <c r="J89" s="76">
        <v>0</v>
      </c>
      <c r="K89" s="406" t="s">
        <v>334</v>
      </c>
      <c r="L89" s="76">
        <v>7.87</v>
      </c>
      <c r="M89" s="87" t="s">
        <v>254</v>
      </c>
      <c r="N89" s="495"/>
      <c r="O89" s="509"/>
      <c r="P89" s="487"/>
      <c r="Q89" s="487"/>
      <c r="R89" s="487"/>
      <c r="S89" s="357" t="s">
        <v>568</v>
      </c>
    </row>
    <row r="90" spans="1:19" ht="15.75">
      <c r="A90" s="469"/>
      <c r="B90" s="470"/>
      <c r="C90" s="471"/>
      <c r="D90" s="71">
        <v>2024</v>
      </c>
      <c r="E90" s="76">
        <f t="shared" si="6"/>
        <v>8.6999999999999993</v>
      </c>
      <c r="F90" s="76">
        <v>0</v>
      </c>
      <c r="G90" s="406" t="s">
        <v>334</v>
      </c>
      <c r="H90" s="76">
        <v>0</v>
      </c>
      <c r="I90" s="406" t="s">
        <v>334</v>
      </c>
      <c r="J90" s="76">
        <v>0</v>
      </c>
      <c r="K90" s="406" t="s">
        <v>334</v>
      </c>
      <c r="L90" s="76">
        <v>8.6999999999999993</v>
      </c>
      <c r="M90" s="87" t="s">
        <v>254</v>
      </c>
      <c r="N90" s="495"/>
      <c r="O90" s="509"/>
      <c r="P90" s="487"/>
      <c r="Q90" s="487"/>
      <c r="R90" s="487"/>
      <c r="S90" s="1" t="s">
        <v>567</v>
      </c>
    </row>
    <row r="91" spans="1:19">
      <c r="A91" s="469"/>
      <c r="B91" s="470"/>
      <c r="C91" s="471"/>
      <c r="D91" s="71">
        <v>2025</v>
      </c>
      <c r="E91" s="76">
        <f t="shared" si="6"/>
        <v>8.6999999999999993</v>
      </c>
      <c r="F91" s="76">
        <v>0</v>
      </c>
      <c r="G91" s="406" t="s">
        <v>334</v>
      </c>
      <c r="H91" s="76">
        <v>0</v>
      </c>
      <c r="I91" s="406" t="s">
        <v>334</v>
      </c>
      <c r="J91" s="76">
        <v>0</v>
      </c>
      <c r="K91" s="406" t="s">
        <v>334</v>
      </c>
      <c r="L91" s="76">
        <v>8.6999999999999993</v>
      </c>
      <c r="M91" s="87" t="s">
        <v>254</v>
      </c>
      <c r="N91" s="495"/>
      <c r="O91" s="509"/>
      <c r="P91" s="487"/>
      <c r="Q91" s="487"/>
      <c r="R91" s="487"/>
      <c r="S91" s="247" t="s">
        <v>570</v>
      </c>
    </row>
    <row r="92" spans="1:19">
      <c r="A92" s="469"/>
      <c r="B92" s="470"/>
      <c r="C92" s="471"/>
      <c r="D92" s="71">
        <v>2026</v>
      </c>
      <c r="E92" s="76">
        <f t="shared" si="6"/>
        <v>9.3000000000000007</v>
      </c>
      <c r="F92" s="76">
        <v>0</v>
      </c>
      <c r="G92" s="406" t="s">
        <v>334</v>
      </c>
      <c r="H92" s="76">
        <v>0</v>
      </c>
      <c r="I92" s="406" t="s">
        <v>334</v>
      </c>
      <c r="J92" s="76">
        <v>0</v>
      </c>
      <c r="K92" s="406" t="s">
        <v>334</v>
      </c>
      <c r="L92" s="76">
        <v>9.3000000000000007</v>
      </c>
      <c r="M92" s="87" t="s">
        <v>254</v>
      </c>
      <c r="N92" s="495"/>
      <c r="O92" s="509"/>
      <c r="P92" s="487"/>
      <c r="Q92" s="487"/>
      <c r="R92" s="487"/>
    </row>
    <row r="93" spans="1:19">
      <c r="A93" s="469"/>
      <c r="B93" s="470"/>
      <c r="C93" s="471"/>
      <c r="D93" s="71">
        <v>2027</v>
      </c>
      <c r="E93" s="76">
        <f t="shared" si="6"/>
        <v>9.3000000000000007</v>
      </c>
      <c r="F93" s="76">
        <v>0</v>
      </c>
      <c r="G93" s="406" t="s">
        <v>334</v>
      </c>
      <c r="H93" s="76">
        <v>0</v>
      </c>
      <c r="I93" s="406" t="s">
        <v>334</v>
      </c>
      <c r="J93" s="76">
        <v>0</v>
      </c>
      <c r="K93" s="406" t="s">
        <v>334</v>
      </c>
      <c r="L93" s="76">
        <v>9.3000000000000007</v>
      </c>
      <c r="M93" s="87" t="s">
        <v>254</v>
      </c>
      <c r="N93" s="495"/>
      <c r="O93" s="509"/>
      <c r="P93" s="487"/>
      <c r="Q93" s="487"/>
      <c r="R93" s="487"/>
    </row>
    <row r="94" spans="1:19">
      <c r="A94" s="469"/>
      <c r="B94" s="470"/>
      <c r="C94" s="471"/>
      <c r="D94" s="71">
        <v>2028</v>
      </c>
      <c r="E94" s="76">
        <f t="shared" si="6"/>
        <v>9.5</v>
      </c>
      <c r="F94" s="76">
        <v>0</v>
      </c>
      <c r="G94" s="406" t="s">
        <v>334</v>
      </c>
      <c r="H94" s="76">
        <v>0</v>
      </c>
      <c r="I94" s="406" t="s">
        <v>334</v>
      </c>
      <c r="J94" s="76">
        <v>0</v>
      </c>
      <c r="K94" s="406" t="s">
        <v>334</v>
      </c>
      <c r="L94" s="76">
        <v>9.5</v>
      </c>
      <c r="M94" s="87" t="s">
        <v>254</v>
      </c>
      <c r="N94" s="495"/>
      <c r="O94" s="509"/>
      <c r="P94" s="487"/>
      <c r="Q94" s="487"/>
      <c r="R94" s="487"/>
    </row>
    <row r="95" spans="1:19">
      <c r="A95" s="469"/>
      <c r="B95" s="470"/>
      <c r="C95" s="471"/>
      <c r="D95" s="71">
        <v>2029</v>
      </c>
      <c r="E95" s="76">
        <f t="shared" si="6"/>
        <v>9.1999999999999993</v>
      </c>
      <c r="F95" s="76">
        <v>0</v>
      </c>
      <c r="G95" s="406" t="s">
        <v>334</v>
      </c>
      <c r="H95" s="76">
        <v>0</v>
      </c>
      <c r="I95" s="406" t="s">
        <v>334</v>
      </c>
      <c r="J95" s="76">
        <v>0</v>
      </c>
      <c r="K95" s="406" t="s">
        <v>334</v>
      </c>
      <c r="L95" s="76">
        <v>9.1999999999999993</v>
      </c>
      <c r="M95" s="87" t="s">
        <v>254</v>
      </c>
      <c r="N95" s="495"/>
      <c r="O95" s="509"/>
      <c r="P95" s="487"/>
      <c r="Q95" s="487"/>
      <c r="R95" s="487"/>
    </row>
    <row r="96" spans="1:19">
      <c r="A96" s="469"/>
      <c r="B96" s="470"/>
      <c r="C96" s="471"/>
      <c r="D96" s="71">
        <v>2030</v>
      </c>
      <c r="E96" s="76">
        <f t="shared" si="6"/>
        <v>9</v>
      </c>
      <c r="F96" s="76">
        <v>0</v>
      </c>
      <c r="G96" s="406" t="s">
        <v>334</v>
      </c>
      <c r="H96" s="76">
        <v>0</v>
      </c>
      <c r="I96" s="406" t="s">
        <v>334</v>
      </c>
      <c r="J96" s="76">
        <v>0</v>
      </c>
      <c r="K96" s="406" t="s">
        <v>334</v>
      </c>
      <c r="L96" s="76">
        <v>9</v>
      </c>
      <c r="M96" s="87" t="s">
        <v>254</v>
      </c>
      <c r="N96" s="495"/>
      <c r="O96" s="509"/>
      <c r="P96" s="487"/>
      <c r="Q96" s="487"/>
      <c r="R96" s="487"/>
    </row>
    <row r="97" spans="1:19" ht="26.25" customHeight="1">
      <c r="A97" s="469" t="s">
        <v>92</v>
      </c>
      <c r="B97" s="470" t="s">
        <v>51</v>
      </c>
      <c r="C97" s="471" t="s">
        <v>576</v>
      </c>
      <c r="D97" s="71" t="s">
        <v>10</v>
      </c>
      <c r="E97" s="72">
        <f t="shared" si="6"/>
        <v>8</v>
      </c>
      <c r="F97" s="72">
        <v>0</v>
      </c>
      <c r="G97" s="87"/>
      <c r="H97" s="72">
        <v>0</v>
      </c>
      <c r="I97" s="87"/>
      <c r="J97" s="72">
        <v>0</v>
      </c>
      <c r="K97" s="87"/>
      <c r="L97" s="72">
        <v>8</v>
      </c>
      <c r="M97" s="87"/>
      <c r="N97" s="512">
        <v>5</v>
      </c>
      <c r="O97" s="509" t="s">
        <v>693</v>
      </c>
      <c r="P97" s="487" t="s">
        <v>391</v>
      </c>
      <c r="Q97" s="487"/>
      <c r="R97" s="487" t="s">
        <v>385</v>
      </c>
    </row>
    <row r="98" spans="1:19" ht="17.25" customHeight="1">
      <c r="A98" s="469"/>
      <c r="B98" s="470"/>
      <c r="C98" s="471"/>
      <c r="D98" s="71">
        <v>2022</v>
      </c>
      <c r="E98" s="73">
        <f t="shared" si="6"/>
        <v>0.87</v>
      </c>
      <c r="F98" s="73">
        <v>0</v>
      </c>
      <c r="G98" s="405" t="s">
        <v>334</v>
      </c>
      <c r="H98" s="73">
        <v>0</v>
      </c>
      <c r="I98" s="405" t="s">
        <v>334</v>
      </c>
      <c r="J98" s="73">
        <v>0</v>
      </c>
      <c r="K98" s="405" t="s">
        <v>334</v>
      </c>
      <c r="L98" s="73">
        <v>0.87</v>
      </c>
      <c r="M98" s="87" t="s">
        <v>254</v>
      </c>
      <c r="N98" s="512"/>
      <c r="O98" s="509"/>
      <c r="P98" s="487"/>
      <c r="Q98" s="487"/>
      <c r="R98" s="487"/>
    </row>
    <row r="99" spans="1:19" ht="16.5" customHeight="1">
      <c r="A99" s="469"/>
      <c r="B99" s="470"/>
      <c r="C99" s="471"/>
      <c r="D99" s="71">
        <v>2023</v>
      </c>
      <c r="E99" s="73">
        <f t="shared" si="6"/>
        <v>0.87</v>
      </c>
      <c r="F99" s="73">
        <v>0</v>
      </c>
      <c r="G99" s="405" t="s">
        <v>334</v>
      </c>
      <c r="H99" s="73">
        <v>0</v>
      </c>
      <c r="I99" s="405" t="s">
        <v>334</v>
      </c>
      <c r="J99" s="73">
        <v>0</v>
      </c>
      <c r="K99" s="405" t="s">
        <v>334</v>
      </c>
      <c r="L99" s="73">
        <v>0.87</v>
      </c>
      <c r="M99" s="87" t="s">
        <v>254</v>
      </c>
      <c r="N99" s="512"/>
      <c r="O99" s="509"/>
      <c r="P99" s="487"/>
      <c r="Q99" s="487"/>
      <c r="R99" s="487"/>
    </row>
    <row r="100" spans="1:19" ht="16.5" customHeight="1">
      <c r="A100" s="469"/>
      <c r="B100" s="470"/>
      <c r="C100" s="471"/>
      <c r="D100" s="71">
        <v>2024</v>
      </c>
      <c r="E100" s="73">
        <f t="shared" si="6"/>
        <v>0.88</v>
      </c>
      <c r="F100" s="73">
        <v>0</v>
      </c>
      <c r="G100" s="405" t="s">
        <v>334</v>
      </c>
      <c r="H100" s="73">
        <v>0</v>
      </c>
      <c r="I100" s="405" t="s">
        <v>334</v>
      </c>
      <c r="J100" s="73">
        <v>0</v>
      </c>
      <c r="K100" s="405" t="s">
        <v>334</v>
      </c>
      <c r="L100" s="73">
        <v>0.88</v>
      </c>
      <c r="M100" s="87" t="s">
        <v>254</v>
      </c>
      <c r="N100" s="512"/>
      <c r="O100" s="509"/>
      <c r="P100" s="487"/>
      <c r="Q100" s="487"/>
      <c r="R100" s="487"/>
    </row>
    <row r="101" spans="1:19" ht="18.75" customHeight="1">
      <c r="A101" s="469"/>
      <c r="B101" s="470"/>
      <c r="C101" s="471"/>
      <c r="D101" s="71">
        <v>2025</v>
      </c>
      <c r="E101" s="73">
        <f t="shared" si="6"/>
        <v>0.89</v>
      </c>
      <c r="F101" s="73">
        <v>0</v>
      </c>
      <c r="G101" s="405" t="s">
        <v>334</v>
      </c>
      <c r="H101" s="73">
        <v>0</v>
      </c>
      <c r="I101" s="405" t="s">
        <v>334</v>
      </c>
      <c r="J101" s="73">
        <v>0</v>
      </c>
      <c r="K101" s="405" t="s">
        <v>334</v>
      </c>
      <c r="L101" s="73">
        <v>0.89</v>
      </c>
      <c r="M101" s="87" t="s">
        <v>254</v>
      </c>
      <c r="N101" s="512"/>
      <c r="O101" s="509"/>
      <c r="P101" s="487"/>
      <c r="Q101" s="487"/>
      <c r="R101" s="487"/>
      <c r="S101" s="313" t="s">
        <v>567</v>
      </c>
    </row>
    <row r="102" spans="1:19" ht="19.5" customHeight="1">
      <c r="A102" s="469"/>
      <c r="B102" s="470"/>
      <c r="C102" s="471"/>
      <c r="D102" s="71">
        <v>2026</v>
      </c>
      <c r="E102" s="73">
        <f t="shared" si="6"/>
        <v>0.89</v>
      </c>
      <c r="F102" s="73">
        <v>0</v>
      </c>
      <c r="G102" s="405" t="s">
        <v>334</v>
      </c>
      <c r="H102" s="73">
        <v>0</v>
      </c>
      <c r="I102" s="405" t="s">
        <v>334</v>
      </c>
      <c r="J102" s="73">
        <v>0</v>
      </c>
      <c r="K102" s="405" t="s">
        <v>334</v>
      </c>
      <c r="L102" s="73">
        <v>0.89</v>
      </c>
      <c r="M102" s="87" t="s">
        <v>254</v>
      </c>
      <c r="N102" s="512"/>
      <c r="O102" s="509"/>
      <c r="P102" s="487"/>
      <c r="Q102" s="487"/>
      <c r="R102" s="487"/>
      <c r="S102" s="357" t="s">
        <v>566</v>
      </c>
    </row>
    <row r="103" spans="1:19" ht="19.5" customHeight="1">
      <c r="A103" s="469"/>
      <c r="B103" s="470"/>
      <c r="C103" s="471"/>
      <c r="D103" s="71">
        <v>2027</v>
      </c>
      <c r="E103" s="73">
        <f t="shared" si="6"/>
        <v>0.89</v>
      </c>
      <c r="F103" s="73">
        <v>0</v>
      </c>
      <c r="G103" s="405" t="s">
        <v>334</v>
      </c>
      <c r="H103" s="73">
        <v>0</v>
      </c>
      <c r="I103" s="405" t="s">
        <v>334</v>
      </c>
      <c r="J103" s="73">
        <v>0</v>
      </c>
      <c r="K103" s="405" t="s">
        <v>334</v>
      </c>
      <c r="L103" s="73">
        <v>0.89</v>
      </c>
      <c r="M103" s="87" t="s">
        <v>254</v>
      </c>
      <c r="N103" s="512"/>
      <c r="O103" s="509"/>
      <c r="P103" s="487"/>
      <c r="Q103" s="487"/>
      <c r="R103" s="487"/>
    </row>
    <row r="104" spans="1:19" ht="19.5" customHeight="1">
      <c r="A104" s="469"/>
      <c r="B104" s="470"/>
      <c r="C104" s="471"/>
      <c r="D104" s="71">
        <v>2028</v>
      </c>
      <c r="E104" s="73">
        <f t="shared" si="6"/>
        <v>0.9</v>
      </c>
      <c r="F104" s="73">
        <v>0</v>
      </c>
      <c r="G104" s="405" t="s">
        <v>334</v>
      </c>
      <c r="H104" s="73">
        <v>0</v>
      </c>
      <c r="I104" s="405" t="s">
        <v>334</v>
      </c>
      <c r="J104" s="73">
        <v>0</v>
      </c>
      <c r="K104" s="405" t="s">
        <v>334</v>
      </c>
      <c r="L104" s="73">
        <v>0.9</v>
      </c>
      <c r="M104" s="87" t="s">
        <v>254</v>
      </c>
      <c r="N104" s="512"/>
      <c r="O104" s="509"/>
      <c r="P104" s="487"/>
      <c r="Q104" s="487"/>
      <c r="R104" s="487"/>
      <c r="S104" s="1" t="s">
        <v>689</v>
      </c>
    </row>
    <row r="105" spans="1:19" ht="19.5" customHeight="1">
      <c r="A105" s="469"/>
      <c r="B105" s="470"/>
      <c r="C105" s="471"/>
      <c r="D105" s="71">
        <v>2029</v>
      </c>
      <c r="E105" s="73">
        <f t="shared" si="6"/>
        <v>0.9</v>
      </c>
      <c r="F105" s="73">
        <v>0</v>
      </c>
      <c r="G105" s="405" t="s">
        <v>334</v>
      </c>
      <c r="H105" s="73">
        <v>0</v>
      </c>
      <c r="I105" s="405" t="s">
        <v>334</v>
      </c>
      <c r="J105" s="73">
        <v>0</v>
      </c>
      <c r="K105" s="405" t="s">
        <v>334</v>
      </c>
      <c r="L105" s="73">
        <v>0.9</v>
      </c>
      <c r="M105" s="87" t="s">
        <v>254</v>
      </c>
      <c r="N105" s="512"/>
      <c r="O105" s="509"/>
      <c r="P105" s="487"/>
      <c r="Q105" s="487"/>
      <c r="R105" s="487"/>
    </row>
    <row r="106" spans="1:19" ht="18.75" customHeight="1">
      <c r="A106" s="469"/>
      <c r="B106" s="470"/>
      <c r="C106" s="471"/>
      <c r="D106" s="71">
        <v>2030</v>
      </c>
      <c r="E106" s="73">
        <f t="shared" si="6"/>
        <v>0.9</v>
      </c>
      <c r="F106" s="73">
        <v>0</v>
      </c>
      <c r="G106" s="405" t="s">
        <v>334</v>
      </c>
      <c r="H106" s="73">
        <v>0</v>
      </c>
      <c r="I106" s="405" t="s">
        <v>334</v>
      </c>
      <c r="J106" s="73">
        <v>0</v>
      </c>
      <c r="K106" s="405" t="s">
        <v>334</v>
      </c>
      <c r="L106" s="73">
        <v>0.9</v>
      </c>
      <c r="M106" s="87" t="s">
        <v>254</v>
      </c>
      <c r="N106" s="512"/>
      <c r="O106" s="509"/>
      <c r="P106" s="487"/>
      <c r="Q106" s="487"/>
      <c r="R106" s="487"/>
    </row>
    <row r="107" spans="1:19" ht="29.25" customHeight="1">
      <c r="A107" s="469" t="s">
        <v>93</v>
      </c>
      <c r="B107" s="511" t="s">
        <v>52</v>
      </c>
      <c r="C107" s="484" t="s">
        <v>576</v>
      </c>
      <c r="D107" s="71" t="s">
        <v>82</v>
      </c>
      <c r="E107" s="72">
        <f t="shared" si="6"/>
        <v>80</v>
      </c>
      <c r="F107" s="72">
        <v>0</v>
      </c>
      <c r="G107" s="87"/>
      <c r="H107" s="72">
        <v>0</v>
      </c>
      <c r="I107" s="87"/>
      <c r="J107" s="72">
        <v>0</v>
      </c>
      <c r="K107" s="87"/>
      <c r="L107" s="72">
        <f>L108+L109</f>
        <v>80</v>
      </c>
      <c r="M107" s="87"/>
      <c r="N107" s="495">
        <v>10</v>
      </c>
      <c r="O107" s="509" t="s">
        <v>694</v>
      </c>
      <c r="P107" s="487" t="s">
        <v>346</v>
      </c>
      <c r="Q107" s="487"/>
      <c r="R107" s="487" t="s">
        <v>385</v>
      </c>
    </row>
    <row r="108" spans="1:19" ht="24" customHeight="1">
      <c r="A108" s="469"/>
      <c r="B108" s="511"/>
      <c r="C108" s="485"/>
      <c r="D108" s="71">
        <v>2022</v>
      </c>
      <c r="E108" s="73">
        <f t="shared" si="6"/>
        <v>40</v>
      </c>
      <c r="F108" s="73">
        <v>0</v>
      </c>
      <c r="G108" s="405" t="s">
        <v>334</v>
      </c>
      <c r="H108" s="73">
        <v>0</v>
      </c>
      <c r="I108" s="405" t="s">
        <v>334</v>
      </c>
      <c r="J108" s="73">
        <v>0</v>
      </c>
      <c r="K108" s="405" t="s">
        <v>334</v>
      </c>
      <c r="L108" s="73">
        <v>40</v>
      </c>
      <c r="M108" s="87" t="s">
        <v>254</v>
      </c>
      <c r="N108" s="495"/>
      <c r="O108" s="509"/>
      <c r="P108" s="487"/>
      <c r="Q108" s="487"/>
      <c r="R108" s="487"/>
      <c r="S108" s="1" t="s">
        <v>567</v>
      </c>
    </row>
    <row r="109" spans="1:19" ht="21" customHeight="1">
      <c r="A109" s="469"/>
      <c r="B109" s="511"/>
      <c r="C109" s="486"/>
      <c r="D109" s="71">
        <v>2023</v>
      </c>
      <c r="E109" s="73">
        <f t="shared" si="6"/>
        <v>40</v>
      </c>
      <c r="F109" s="73">
        <v>0</v>
      </c>
      <c r="G109" s="405" t="s">
        <v>334</v>
      </c>
      <c r="H109" s="73">
        <v>0</v>
      </c>
      <c r="I109" s="405" t="s">
        <v>334</v>
      </c>
      <c r="J109" s="73">
        <v>0</v>
      </c>
      <c r="K109" s="405" t="s">
        <v>334</v>
      </c>
      <c r="L109" s="73">
        <v>40</v>
      </c>
      <c r="M109" s="87" t="s">
        <v>254</v>
      </c>
      <c r="N109" s="495"/>
      <c r="O109" s="509"/>
      <c r="P109" s="487"/>
      <c r="Q109" s="487"/>
      <c r="R109" s="487"/>
      <c r="S109" s="357" t="s">
        <v>569</v>
      </c>
    </row>
    <row r="110" spans="1:19" ht="26.25" customHeight="1">
      <c r="A110" s="469" t="s">
        <v>94</v>
      </c>
      <c r="B110" s="473" t="s">
        <v>696</v>
      </c>
      <c r="C110" s="471" t="s">
        <v>234</v>
      </c>
      <c r="D110" s="71" t="s">
        <v>235</v>
      </c>
      <c r="E110" s="73">
        <f>F110+H110+L110</f>
        <v>25</v>
      </c>
      <c r="F110" s="73">
        <v>0</v>
      </c>
      <c r="G110" s="405"/>
      <c r="H110" s="73">
        <v>0</v>
      </c>
      <c r="I110" s="405"/>
      <c r="J110" s="73">
        <v>0</v>
      </c>
      <c r="K110" s="405"/>
      <c r="L110" s="73">
        <v>25</v>
      </c>
      <c r="M110" s="87"/>
      <c r="N110" s="495">
        <v>15</v>
      </c>
      <c r="O110" s="509" t="s">
        <v>545</v>
      </c>
      <c r="P110" s="487" t="s">
        <v>401</v>
      </c>
      <c r="Q110" s="487"/>
      <c r="R110" s="487" t="s">
        <v>385</v>
      </c>
    </row>
    <row r="111" spans="1:19" ht="24" customHeight="1">
      <c r="A111" s="469"/>
      <c r="B111" s="474"/>
      <c r="C111" s="471"/>
      <c r="D111" s="71">
        <v>2022</v>
      </c>
      <c r="E111" s="73">
        <f>F111+H111+L111</f>
        <v>12</v>
      </c>
      <c r="F111" s="73">
        <v>0</v>
      </c>
      <c r="G111" s="405" t="s">
        <v>334</v>
      </c>
      <c r="H111" s="73">
        <v>0</v>
      </c>
      <c r="I111" s="405" t="s">
        <v>334</v>
      </c>
      <c r="J111" s="73">
        <v>0</v>
      </c>
      <c r="K111" s="405" t="s">
        <v>334</v>
      </c>
      <c r="L111" s="73">
        <v>12</v>
      </c>
      <c r="M111" s="87" t="s">
        <v>254</v>
      </c>
      <c r="N111" s="495"/>
      <c r="O111" s="509"/>
      <c r="P111" s="487"/>
      <c r="Q111" s="487"/>
      <c r="R111" s="487"/>
      <c r="S111" s="247" t="s">
        <v>569</v>
      </c>
    </row>
    <row r="112" spans="1:19" ht="22.5" customHeight="1">
      <c r="A112" s="469"/>
      <c r="B112" s="475"/>
      <c r="C112" s="471"/>
      <c r="D112" s="71">
        <v>2023</v>
      </c>
      <c r="E112" s="73">
        <f>F112+H112+L112</f>
        <v>13</v>
      </c>
      <c r="F112" s="73">
        <v>0</v>
      </c>
      <c r="G112" s="405" t="s">
        <v>334</v>
      </c>
      <c r="H112" s="73">
        <v>0</v>
      </c>
      <c r="I112" s="405" t="s">
        <v>334</v>
      </c>
      <c r="J112" s="73">
        <v>0</v>
      </c>
      <c r="K112" s="405" t="s">
        <v>334</v>
      </c>
      <c r="L112" s="73">
        <v>13</v>
      </c>
      <c r="M112" s="87" t="s">
        <v>254</v>
      </c>
      <c r="N112" s="495"/>
      <c r="O112" s="509"/>
      <c r="P112" s="487"/>
      <c r="Q112" s="487"/>
      <c r="R112" s="487"/>
      <c r="S112" t="s">
        <v>695</v>
      </c>
    </row>
    <row r="113" spans="1:18" ht="42" customHeight="1">
      <c r="A113" s="217"/>
      <c r="B113" s="226" t="s">
        <v>116</v>
      </c>
      <c r="C113" s="213"/>
      <c r="D113" s="227" t="s">
        <v>10</v>
      </c>
      <c r="E113" s="228">
        <f t="shared" ref="E113:N113" si="7">E67+E77+E87+E97+E107+E110</f>
        <v>2632.03</v>
      </c>
      <c r="F113" s="228">
        <f t="shared" si="7"/>
        <v>0</v>
      </c>
      <c r="G113" s="228">
        <f t="shared" si="7"/>
        <v>0</v>
      </c>
      <c r="H113" s="228">
        <f t="shared" si="7"/>
        <v>0</v>
      </c>
      <c r="I113" s="228">
        <f t="shared" si="7"/>
        <v>0</v>
      </c>
      <c r="J113" s="228">
        <f t="shared" si="7"/>
        <v>0</v>
      </c>
      <c r="K113" s="228">
        <f t="shared" si="7"/>
        <v>0</v>
      </c>
      <c r="L113" s="228">
        <f t="shared" si="7"/>
        <v>2632.03</v>
      </c>
      <c r="M113" s="228">
        <f t="shared" si="7"/>
        <v>0</v>
      </c>
      <c r="N113" s="408">
        <f t="shared" si="7"/>
        <v>55</v>
      </c>
      <c r="O113" s="214"/>
      <c r="P113" s="77"/>
      <c r="Q113" s="77"/>
      <c r="R113" s="77"/>
    </row>
    <row r="114" spans="1:18" ht="20.25" customHeight="1">
      <c r="A114" s="529" t="s">
        <v>622</v>
      </c>
      <c r="B114" s="530"/>
      <c r="C114" s="530"/>
      <c r="D114" s="530"/>
      <c r="E114" s="530"/>
      <c r="F114" s="530"/>
      <c r="G114" s="530"/>
      <c r="H114" s="530"/>
      <c r="I114" s="530"/>
      <c r="J114" s="530"/>
      <c r="K114" s="530"/>
      <c r="L114" s="530"/>
      <c r="M114" s="530"/>
      <c r="N114" s="530"/>
      <c r="O114" s="531"/>
      <c r="P114" s="77"/>
      <c r="Q114" s="77"/>
      <c r="R114" s="77"/>
    </row>
    <row r="115" spans="1:18" ht="33" customHeight="1">
      <c r="A115" s="439" t="s">
        <v>96</v>
      </c>
      <c r="B115" s="468" t="s">
        <v>42</v>
      </c>
      <c r="C115" s="466" t="s">
        <v>13</v>
      </c>
      <c r="D115" s="134" t="s">
        <v>81</v>
      </c>
      <c r="E115" s="135">
        <f t="shared" ref="E115:L115" si="8">E117+E118</f>
        <v>5.0999999999999996</v>
      </c>
      <c r="F115" s="135">
        <f t="shared" si="8"/>
        <v>0</v>
      </c>
      <c r="G115" s="135" t="e">
        <f t="shared" si="8"/>
        <v>#VALUE!</v>
      </c>
      <c r="H115" s="135">
        <f t="shared" si="8"/>
        <v>0</v>
      </c>
      <c r="I115" s="135" t="e">
        <f t="shared" si="8"/>
        <v>#VALUE!</v>
      </c>
      <c r="J115" s="135">
        <f t="shared" si="8"/>
        <v>0</v>
      </c>
      <c r="K115" s="135" t="e">
        <f t="shared" si="8"/>
        <v>#VALUE!</v>
      </c>
      <c r="L115" s="135">
        <f t="shared" si="8"/>
        <v>5.0999999999999996</v>
      </c>
      <c r="M115" s="105"/>
      <c r="N115" s="441"/>
      <c r="O115" s="444" t="s">
        <v>623</v>
      </c>
      <c r="P115" s="106">
        <f>SUM(P116:P118)</f>
        <v>0</v>
      </c>
      <c r="Q115" s="106">
        <f>SUM(Q116:Q118)</f>
        <v>5.0999999999999996</v>
      </c>
      <c r="R115" s="467" t="s">
        <v>551</v>
      </c>
    </row>
    <row r="116" spans="1:18" ht="24.75" customHeight="1">
      <c r="A116" s="440"/>
      <c r="B116" s="468"/>
      <c r="C116" s="466"/>
      <c r="D116" s="334" t="s">
        <v>2</v>
      </c>
      <c r="E116" s="334"/>
      <c r="F116" s="202"/>
      <c r="G116" s="325"/>
      <c r="H116" s="202"/>
      <c r="I116" s="325"/>
      <c r="J116" s="202"/>
      <c r="K116" s="325"/>
      <c r="L116" s="334"/>
      <c r="M116" s="325"/>
      <c r="N116" s="442"/>
      <c r="O116" s="445"/>
      <c r="P116" s="110"/>
      <c r="Q116" s="110"/>
      <c r="R116" s="467"/>
    </row>
    <row r="117" spans="1:18" ht="15" customHeight="1">
      <c r="A117" s="440"/>
      <c r="B117" s="468"/>
      <c r="C117" s="466"/>
      <c r="D117" s="334" t="s">
        <v>3</v>
      </c>
      <c r="E117" s="136">
        <f>F117+H117+J117+L117</f>
        <v>2.5</v>
      </c>
      <c r="F117" s="202">
        <v>0</v>
      </c>
      <c r="G117" s="325" t="s">
        <v>334</v>
      </c>
      <c r="H117" s="202">
        <v>0</v>
      </c>
      <c r="I117" s="325" t="s">
        <v>334</v>
      </c>
      <c r="J117" s="202">
        <v>0</v>
      </c>
      <c r="K117" s="325" t="s">
        <v>334</v>
      </c>
      <c r="L117" s="136">
        <v>2.5</v>
      </c>
      <c r="M117" s="325" t="s">
        <v>254</v>
      </c>
      <c r="N117" s="442"/>
      <c r="O117" s="445"/>
      <c r="P117" s="110">
        <v>0</v>
      </c>
      <c r="Q117" s="110">
        <v>2.5</v>
      </c>
      <c r="R117" s="467"/>
    </row>
    <row r="118" spans="1:18" ht="36.75" customHeight="1">
      <c r="A118" s="462"/>
      <c r="B118" s="468"/>
      <c r="C118" s="466"/>
      <c r="D118" s="334" t="s">
        <v>4</v>
      </c>
      <c r="E118" s="136">
        <f>F118+H118+J118+L118</f>
        <v>2.6</v>
      </c>
      <c r="F118" s="202">
        <v>0</v>
      </c>
      <c r="G118" s="325" t="s">
        <v>334</v>
      </c>
      <c r="H118" s="202">
        <v>0</v>
      </c>
      <c r="I118" s="325" t="s">
        <v>334</v>
      </c>
      <c r="J118" s="202">
        <v>0</v>
      </c>
      <c r="K118" s="325" t="s">
        <v>334</v>
      </c>
      <c r="L118" s="136">
        <v>2.6</v>
      </c>
      <c r="M118" s="325" t="s">
        <v>254</v>
      </c>
      <c r="N118" s="443"/>
      <c r="O118" s="446"/>
      <c r="P118" s="110">
        <v>0</v>
      </c>
      <c r="Q118" s="110">
        <v>2.6</v>
      </c>
      <c r="R118" s="467"/>
    </row>
    <row r="119" spans="1:18" ht="39" customHeight="1">
      <c r="A119" s="439" t="s">
        <v>97</v>
      </c>
      <c r="B119" s="459" t="s">
        <v>14</v>
      </c>
      <c r="C119" s="460" t="s">
        <v>13</v>
      </c>
      <c r="D119" s="95" t="s">
        <v>557</v>
      </c>
      <c r="E119" s="137">
        <f t="shared" ref="E119:L119" si="9">E121+E122+E123</f>
        <v>8.4</v>
      </c>
      <c r="F119" s="137">
        <f t="shared" si="9"/>
        <v>0</v>
      </c>
      <c r="G119" s="137" t="e">
        <f t="shared" si="9"/>
        <v>#VALUE!</v>
      </c>
      <c r="H119" s="137">
        <f t="shared" si="9"/>
        <v>0</v>
      </c>
      <c r="I119" s="137" t="e">
        <f t="shared" si="9"/>
        <v>#VALUE!</v>
      </c>
      <c r="J119" s="137">
        <f t="shared" si="9"/>
        <v>0</v>
      </c>
      <c r="K119" s="137" t="e">
        <f t="shared" si="9"/>
        <v>#VALUE!</v>
      </c>
      <c r="L119" s="137">
        <f t="shared" si="9"/>
        <v>8.4</v>
      </c>
      <c r="M119" s="97"/>
      <c r="N119" s="441"/>
      <c r="O119" s="444" t="s">
        <v>624</v>
      </c>
      <c r="P119" s="98">
        <f>SUM(P120:P123)</f>
        <v>0</v>
      </c>
      <c r="Q119" s="98">
        <f>SUM(Q120:Q123)</f>
        <v>8.42</v>
      </c>
      <c r="R119" s="461" t="s">
        <v>552</v>
      </c>
    </row>
    <row r="120" spans="1:18" ht="17.25" customHeight="1">
      <c r="A120" s="440"/>
      <c r="B120" s="459"/>
      <c r="C120" s="460"/>
      <c r="D120" s="327" t="s">
        <v>2</v>
      </c>
      <c r="E120" s="137"/>
      <c r="F120" s="60"/>
      <c r="G120" s="323"/>
      <c r="H120" s="60"/>
      <c r="I120" s="323"/>
      <c r="J120" s="60"/>
      <c r="K120" s="323"/>
      <c r="L120" s="327"/>
      <c r="M120" s="323"/>
      <c r="N120" s="442"/>
      <c r="O120" s="445"/>
      <c r="P120" s="101"/>
      <c r="Q120" s="101"/>
      <c r="R120" s="461"/>
    </row>
    <row r="121" spans="1:18" ht="15" customHeight="1">
      <c r="A121" s="440"/>
      <c r="B121" s="459"/>
      <c r="C121" s="460"/>
      <c r="D121" s="327" t="s">
        <v>5</v>
      </c>
      <c r="E121" s="137">
        <f>F121+H121+J121+L121</f>
        <v>2.7</v>
      </c>
      <c r="F121" s="60">
        <v>0</v>
      </c>
      <c r="G121" s="323" t="s">
        <v>334</v>
      </c>
      <c r="H121" s="60">
        <v>0</v>
      </c>
      <c r="I121" s="323" t="s">
        <v>334</v>
      </c>
      <c r="J121" s="60">
        <v>0</v>
      </c>
      <c r="K121" s="323" t="s">
        <v>334</v>
      </c>
      <c r="L121" s="136">
        <v>2.7</v>
      </c>
      <c r="M121" s="323" t="s">
        <v>254</v>
      </c>
      <c r="N121" s="442"/>
      <c r="O121" s="445"/>
      <c r="P121" s="110">
        <v>0</v>
      </c>
      <c r="Q121" s="101">
        <v>2.72</v>
      </c>
      <c r="R121" s="461"/>
    </row>
    <row r="122" spans="1:18" ht="17.25" customHeight="1">
      <c r="A122" s="440"/>
      <c r="B122" s="459"/>
      <c r="C122" s="460"/>
      <c r="D122" s="327" t="s">
        <v>6</v>
      </c>
      <c r="E122" s="137">
        <f>F122+H122+J122+L122</f>
        <v>2.8</v>
      </c>
      <c r="F122" s="60">
        <v>0</v>
      </c>
      <c r="G122" s="323" t="s">
        <v>334</v>
      </c>
      <c r="H122" s="60">
        <v>0</v>
      </c>
      <c r="I122" s="323" t="s">
        <v>334</v>
      </c>
      <c r="J122" s="60">
        <v>0</v>
      </c>
      <c r="K122" s="323" t="s">
        <v>334</v>
      </c>
      <c r="L122" s="136">
        <v>2.8</v>
      </c>
      <c r="M122" s="323" t="s">
        <v>254</v>
      </c>
      <c r="N122" s="442"/>
      <c r="O122" s="445"/>
      <c r="P122" s="110">
        <v>0</v>
      </c>
      <c r="Q122" s="101">
        <v>2.8</v>
      </c>
      <c r="R122" s="461"/>
    </row>
    <row r="123" spans="1:18" ht="16.5" customHeight="1">
      <c r="A123" s="462"/>
      <c r="B123" s="459"/>
      <c r="C123" s="460"/>
      <c r="D123" s="327" t="s">
        <v>7</v>
      </c>
      <c r="E123" s="137">
        <f>F123+H123+J123+L123</f>
        <v>2.9</v>
      </c>
      <c r="F123" s="60">
        <v>0</v>
      </c>
      <c r="G123" s="323" t="s">
        <v>334</v>
      </c>
      <c r="H123" s="60">
        <v>0</v>
      </c>
      <c r="I123" s="323" t="s">
        <v>334</v>
      </c>
      <c r="J123" s="60">
        <v>0</v>
      </c>
      <c r="K123" s="323" t="s">
        <v>334</v>
      </c>
      <c r="L123" s="136">
        <v>2.9</v>
      </c>
      <c r="M123" s="323" t="s">
        <v>254</v>
      </c>
      <c r="N123" s="443"/>
      <c r="O123" s="446"/>
      <c r="P123" s="101">
        <v>0</v>
      </c>
      <c r="Q123" s="101">
        <v>2.9</v>
      </c>
      <c r="R123" s="461"/>
    </row>
    <row r="124" spans="1:18" ht="26.25" customHeight="1">
      <c r="A124" s="439" t="s">
        <v>98</v>
      </c>
      <c r="B124" s="468" t="s">
        <v>43</v>
      </c>
      <c r="C124" s="460" t="s">
        <v>15</v>
      </c>
      <c r="D124" s="95" t="s">
        <v>88</v>
      </c>
      <c r="E124" s="137">
        <f t="shared" ref="E124:L124" si="10">E126+E127+E128+E129+E130</f>
        <v>11.8</v>
      </c>
      <c r="F124" s="137">
        <f t="shared" si="10"/>
        <v>0</v>
      </c>
      <c r="G124" s="137" t="e">
        <f t="shared" si="10"/>
        <v>#VALUE!</v>
      </c>
      <c r="H124" s="137">
        <f t="shared" si="10"/>
        <v>0</v>
      </c>
      <c r="I124" s="137" t="e">
        <f t="shared" si="10"/>
        <v>#VALUE!</v>
      </c>
      <c r="J124" s="137">
        <f t="shared" si="10"/>
        <v>0</v>
      </c>
      <c r="K124" s="137" t="e">
        <f t="shared" si="10"/>
        <v>#VALUE!</v>
      </c>
      <c r="L124" s="137">
        <f t="shared" si="10"/>
        <v>11.8</v>
      </c>
      <c r="M124" s="97"/>
      <c r="N124" s="441"/>
      <c r="O124" s="444" t="s">
        <v>625</v>
      </c>
      <c r="P124" s="98">
        <f>SUM(P125:P130)</f>
        <v>0</v>
      </c>
      <c r="Q124" s="98">
        <f>SUM(Q125:Q130)</f>
        <v>11.668999999999999</v>
      </c>
      <c r="R124" s="461" t="s">
        <v>553</v>
      </c>
    </row>
    <row r="125" spans="1:18" ht="24" customHeight="1">
      <c r="A125" s="440"/>
      <c r="B125" s="468"/>
      <c r="C125" s="460"/>
      <c r="D125" s="327" t="s">
        <v>2</v>
      </c>
      <c r="E125" s="327"/>
      <c r="F125" s="60"/>
      <c r="G125" s="164"/>
      <c r="H125" s="60"/>
      <c r="I125" s="164"/>
      <c r="J125" s="60"/>
      <c r="K125" s="323"/>
      <c r="L125" s="327"/>
      <c r="M125" s="323"/>
      <c r="N125" s="442"/>
      <c r="O125" s="445"/>
      <c r="P125" s="101"/>
      <c r="Q125" s="101"/>
      <c r="R125" s="461"/>
    </row>
    <row r="126" spans="1:18" ht="17.25" customHeight="1">
      <c r="A126" s="440"/>
      <c r="B126" s="468"/>
      <c r="C126" s="460"/>
      <c r="D126" s="327" t="s">
        <v>3</v>
      </c>
      <c r="E126" s="66">
        <f>F126+H126+J126+L126</f>
        <v>2.7</v>
      </c>
      <c r="F126" s="60">
        <v>0</v>
      </c>
      <c r="G126" s="164" t="s">
        <v>334</v>
      </c>
      <c r="H126" s="60">
        <v>0</v>
      </c>
      <c r="I126" s="164" t="s">
        <v>334</v>
      </c>
      <c r="J126" s="60">
        <v>0</v>
      </c>
      <c r="K126" s="323" t="s">
        <v>334</v>
      </c>
      <c r="L126" s="136">
        <v>2.7</v>
      </c>
      <c r="M126" s="323" t="s">
        <v>254</v>
      </c>
      <c r="N126" s="442"/>
      <c r="O126" s="445"/>
      <c r="P126" s="110">
        <v>0</v>
      </c>
      <c r="Q126" s="101">
        <v>2.69</v>
      </c>
      <c r="R126" s="461"/>
    </row>
    <row r="127" spans="1:18" ht="15.75" customHeight="1">
      <c r="A127" s="440"/>
      <c r="B127" s="468"/>
      <c r="C127" s="460"/>
      <c r="D127" s="327" t="s">
        <v>4</v>
      </c>
      <c r="E127" s="66">
        <f>F127+H127+J127+L127</f>
        <v>2.1</v>
      </c>
      <c r="F127" s="60">
        <v>0</v>
      </c>
      <c r="G127" s="164" t="s">
        <v>334</v>
      </c>
      <c r="H127" s="60">
        <v>0</v>
      </c>
      <c r="I127" s="164" t="s">
        <v>334</v>
      </c>
      <c r="J127" s="60">
        <v>0</v>
      </c>
      <c r="K127" s="323" t="s">
        <v>334</v>
      </c>
      <c r="L127" s="136">
        <v>2.1</v>
      </c>
      <c r="M127" s="323" t="s">
        <v>254</v>
      </c>
      <c r="N127" s="442"/>
      <c r="O127" s="445"/>
      <c r="P127" s="110">
        <v>0</v>
      </c>
      <c r="Q127" s="101">
        <v>2.0649999999999999</v>
      </c>
      <c r="R127" s="461"/>
    </row>
    <row r="128" spans="1:18" ht="13.5" customHeight="1">
      <c r="A128" s="440"/>
      <c r="B128" s="468"/>
      <c r="C128" s="460"/>
      <c r="D128" s="327" t="s">
        <v>5</v>
      </c>
      <c r="E128" s="66">
        <f>F128+H128+J128+L128</f>
        <v>2.2000000000000002</v>
      </c>
      <c r="F128" s="60">
        <v>0</v>
      </c>
      <c r="G128" s="164" t="s">
        <v>334</v>
      </c>
      <c r="H128" s="60">
        <v>0</v>
      </c>
      <c r="I128" s="164" t="s">
        <v>334</v>
      </c>
      <c r="J128" s="60">
        <v>0</v>
      </c>
      <c r="K128" s="323" t="s">
        <v>334</v>
      </c>
      <c r="L128" s="136">
        <v>2.2000000000000002</v>
      </c>
      <c r="M128" s="323" t="s">
        <v>254</v>
      </c>
      <c r="N128" s="442"/>
      <c r="O128" s="445"/>
      <c r="P128" s="110">
        <v>0</v>
      </c>
      <c r="Q128" s="101">
        <v>2.1619999999999999</v>
      </c>
      <c r="R128" s="461"/>
    </row>
    <row r="129" spans="1:18" ht="14.25" customHeight="1">
      <c r="A129" s="440"/>
      <c r="B129" s="468"/>
      <c r="C129" s="460"/>
      <c r="D129" s="327" t="s">
        <v>6</v>
      </c>
      <c r="E129" s="66">
        <f>F129+H129+J129+L129</f>
        <v>2.2999999999999998</v>
      </c>
      <c r="F129" s="60">
        <v>0</v>
      </c>
      <c r="G129" s="164" t="s">
        <v>334</v>
      </c>
      <c r="H129" s="60">
        <v>0</v>
      </c>
      <c r="I129" s="164" t="s">
        <v>334</v>
      </c>
      <c r="J129" s="60">
        <v>0</v>
      </c>
      <c r="K129" s="323" t="s">
        <v>334</v>
      </c>
      <c r="L129" s="136">
        <v>2.2999999999999998</v>
      </c>
      <c r="M129" s="323" t="s">
        <v>254</v>
      </c>
      <c r="N129" s="442"/>
      <c r="O129" s="445"/>
      <c r="P129" s="110">
        <v>0</v>
      </c>
      <c r="Q129" s="101">
        <v>2.2999999999999998</v>
      </c>
      <c r="R129" s="461"/>
    </row>
    <row r="130" spans="1:18" ht="14.25" customHeight="1">
      <c r="A130" s="462"/>
      <c r="B130" s="468"/>
      <c r="C130" s="460"/>
      <c r="D130" s="327" t="s">
        <v>7</v>
      </c>
      <c r="E130" s="66">
        <f>F130+H130+J130+L130</f>
        <v>2.5</v>
      </c>
      <c r="F130" s="60">
        <v>0</v>
      </c>
      <c r="G130" s="164" t="s">
        <v>334</v>
      </c>
      <c r="H130" s="60">
        <v>0</v>
      </c>
      <c r="I130" s="164" t="s">
        <v>334</v>
      </c>
      <c r="J130" s="60">
        <v>0</v>
      </c>
      <c r="K130" s="323" t="s">
        <v>334</v>
      </c>
      <c r="L130" s="136">
        <v>2.5</v>
      </c>
      <c r="M130" s="323" t="s">
        <v>254</v>
      </c>
      <c r="N130" s="443"/>
      <c r="O130" s="446"/>
      <c r="P130" s="101">
        <v>0</v>
      </c>
      <c r="Q130" s="101">
        <v>2.452</v>
      </c>
      <c r="R130" s="461"/>
    </row>
    <row r="131" spans="1:18" ht="33.75" customHeight="1">
      <c r="A131" s="439" t="s">
        <v>458</v>
      </c>
      <c r="B131" s="459" t="s">
        <v>40</v>
      </c>
      <c r="C131" s="460" t="s">
        <v>15</v>
      </c>
      <c r="D131" s="95" t="s">
        <v>583</v>
      </c>
      <c r="E131" s="137">
        <f t="shared" ref="E131:L131" si="11">E133+E134+E135+E136</f>
        <v>1.4000000000000001</v>
      </c>
      <c r="F131" s="137">
        <f t="shared" si="11"/>
        <v>0</v>
      </c>
      <c r="G131" s="137" t="e">
        <f t="shared" si="11"/>
        <v>#VALUE!</v>
      </c>
      <c r="H131" s="137">
        <f t="shared" si="11"/>
        <v>0</v>
      </c>
      <c r="I131" s="137" t="e">
        <f t="shared" si="11"/>
        <v>#VALUE!</v>
      </c>
      <c r="J131" s="137">
        <f t="shared" si="11"/>
        <v>0</v>
      </c>
      <c r="K131" s="137" t="e">
        <f t="shared" si="11"/>
        <v>#VALUE!</v>
      </c>
      <c r="L131" s="137">
        <f t="shared" si="11"/>
        <v>1.4000000000000001</v>
      </c>
      <c r="M131" s="70"/>
      <c r="N131" s="441"/>
      <c r="O131" s="444" t="s">
        <v>699</v>
      </c>
      <c r="P131" s="98">
        <f>SUM(P132:P136)</f>
        <v>0</v>
      </c>
      <c r="Q131" s="98">
        <f>SUM(Q132:Q136)</f>
        <v>1.411</v>
      </c>
      <c r="R131" s="461" t="s">
        <v>554</v>
      </c>
    </row>
    <row r="132" spans="1:18" ht="18.75" customHeight="1">
      <c r="A132" s="440"/>
      <c r="B132" s="459"/>
      <c r="C132" s="460"/>
      <c r="D132" s="327" t="s">
        <v>2</v>
      </c>
      <c r="E132" s="327"/>
      <c r="F132" s="327"/>
      <c r="G132" s="323"/>
      <c r="H132" s="327"/>
      <c r="I132" s="323"/>
      <c r="J132" s="327"/>
      <c r="K132" s="323"/>
      <c r="L132" s="327"/>
      <c r="M132" s="323"/>
      <c r="N132" s="442"/>
      <c r="O132" s="445"/>
      <c r="P132" s="101"/>
      <c r="Q132" s="101"/>
      <c r="R132" s="461"/>
    </row>
    <row r="133" spans="1:18" ht="18.75" customHeight="1">
      <c r="A133" s="440"/>
      <c r="B133" s="459"/>
      <c r="C133" s="460"/>
      <c r="D133" s="327" t="s">
        <v>4</v>
      </c>
      <c r="E133" s="66">
        <f>F133+H133+J133+L133</f>
        <v>0.4</v>
      </c>
      <c r="F133" s="60">
        <v>0</v>
      </c>
      <c r="G133" s="164" t="s">
        <v>334</v>
      </c>
      <c r="H133" s="60">
        <v>0</v>
      </c>
      <c r="I133" s="164" t="s">
        <v>334</v>
      </c>
      <c r="J133" s="60">
        <v>0</v>
      </c>
      <c r="K133" s="164" t="s">
        <v>334</v>
      </c>
      <c r="L133" s="136">
        <v>0.4</v>
      </c>
      <c r="M133" s="323" t="s">
        <v>254</v>
      </c>
      <c r="N133" s="442"/>
      <c r="O133" s="445"/>
      <c r="P133" s="110">
        <v>0</v>
      </c>
      <c r="Q133" s="101">
        <v>0.38</v>
      </c>
      <c r="R133" s="461"/>
    </row>
    <row r="134" spans="1:18" ht="17.25" customHeight="1">
      <c r="A134" s="440"/>
      <c r="B134" s="459"/>
      <c r="C134" s="460"/>
      <c r="D134" s="327" t="s">
        <v>5</v>
      </c>
      <c r="E134" s="66">
        <f>F134+H134+J134+L134</f>
        <v>0.4</v>
      </c>
      <c r="F134" s="60">
        <v>0</v>
      </c>
      <c r="G134" s="164" t="s">
        <v>334</v>
      </c>
      <c r="H134" s="60">
        <v>0</v>
      </c>
      <c r="I134" s="164" t="s">
        <v>334</v>
      </c>
      <c r="J134" s="60">
        <v>0</v>
      </c>
      <c r="K134" s="164" t="s">
        <v>334</v>
      </c>
      <c r="L134" s="136">
        <v>0.4</v>
      </c>
      <c r="M134" s="323" t="s">
        <v>254</v>
      </c>
      <c r="N134" s="442"/>
      <c r="O134" s="445"/>
      <c r="P134" s="110">
        <v>0</v>
      </c>
      <c r="Q134" s="101">
        <v>0.38400000000000001</v>
      </c>
      <c r="R134" s="461"/>
    </row>
    <row r="135" spans="1:18" ht="17.25" customHeight="1">
      <c r="A135" s="440"/>
      <c r="B135" s="459"/>
      <c r="C135" s="460"/>
      <c r="D135" s="327" t="s">
        <v>6</v>
      </c>
      <c r="E135" s="66">
        <f>F135+H135+J135+L135</f>
        <v>0.3</v>
      </c>
      <c r="F135" s="60">
        <v>0</v>
      </c>
      <c r="G135" s="164" t="s">
        <v>334</v>
      </c>
      <c r="H135" s="60">
        <v>0</v>
      </c>
      <c r="I135" s="164" t="s">
        <v>334</v>
      </c>
      <c r="J135" s="60">
        <v>0</v>
      </c>
      <c r="K135" s="164" t="s">
        <v>334</v>
      </c>
      <c r="L135" s="136">
        <v>0.3</v>
      </c>
      <c r="M135" s="323" t="s">
        <v>254</v>
      </c>
      <c r="N135" s="442"/>
      <c r="O135" s="445"/>
      <c r="P135" s="110">
        <v>0</v>
      </c>
      <c r="Q135" s="101">
        <v>0.34699999999999998</v>
      </c>
      <c r="R135" s="461"/>
    </row>
    <row r="136" spans="1:18" ht="18.75" customHeight="1">
      <c r="A136" s="462"/>
      <c r="B136" s="459"/>
      <c r="C136" s="460"/>
      <c r="D136" s="327" t="s">
        <v>7</v>
      </c>
      <c r="E136" s="66">
        <f>F136+H136+J136+L136</f>
        <v>0.3</v>
      </c>
      <c r="F136" s="60">
        <v>0</v>
      </c>
      <c r="G136" s="164" t="s">
        <v>334</v>
      </c>
      <c r="H136" s="60">
        <v>0</v>
      </c>
      <c r="I136" s="164" t="s">
        <v>334</v>
      </c>
      <c r="J136" s="60">
        <v>0</v>
      </c>
      <c r="K136" s="164" t="s">
        <v>334</v>
      </c>
      <c r="L136" s="136">
        <v>0.3</v>
      </c>
      <c r="M136" s="323" t="s">
        <v>254</v>
      </c>
      <c r="N136" s="443"/>
      <c r="O136" s="446"/>
      <c r="P136" s="101">
        <v>0</v>
      </c>
      <c r="Q136" s="101">
        <v>0.3</v>
      </c>
      <c r="R136" s="461"/>
    </row>
    <row r="137" spans="1:18" ht="30.75" customHeight="1">
      <c r="A137" s="439" t="s">
        <v>460</v>
      </c>
      <c r="B137" s="463" t="s">
        <v>41</v>
      </c>
      <c r="C137" s="464" t="s">
        <v>415</v>
      </c>
      <c r="D137" s="319" t="s">
        <v>160</v>
      </c>
      <c r="E137" s="131">
        <f t="shared" ref="E137:L137" si="12">E139+E140+E141+E142</f>
        <v>192</v>
      </c>
      <c r="F137" s="131">
        <f t="shared" si="12"/>
        <v>0</v>
      </c>
      <c r="G137" s="131" t="e">
        <f t="shared" si="12"/>
        <v>#VALUE!</v>
      </c>
      <c r="H137" s="131">
        <f t="shared" si="12"/>
        <v>0</v>
      </c>
      <c r="I137" s="131" t="e">
        <f t="shared" si="12"/>
        <v>#VALUE!</v>
      </c>
      <c r="J137" s="131">
        <f t="shared" si="12"/>
        <v>0</v>
      </c>
      <c r="K137" s="131" t="e">
        <f t="shared" si="12"/>
        <v>#VALUE!</v>
      </c>
      <c r="L137" s="131">
        <f t="shared" si="12"/>
        <v>192</v>
      </c>
      <c r="M137" s="122"/>
      <c r="N137" s="447"/>
      <c r="O137" s="444" t="s">
        <v>698</v>
      </c>
      <c r="P137" s="123">
        <f>SUM(P138:P142)</f>
        <v>0</v>
      </c>
      <c r="Q137" s="123">
        <f>SUM(Q138:Q142)</f>
        <v>192.19</v>
      </c>
      <c r="R137" s="465" t="s">
        <v>555</v>
      </c>
    </row>
    <row r="138" spans="1:18" ht="24" customHeight="1">
      <c r="A138" s="440"/>
      <c r="B138" s="463"/>
      <c r="C138" s="464"/>
      <c r="D138" s="318" t="s">
        <v>2</v>
      </c>
      <c r="E138" s="318"/>
      <c r="F138" s="132"/>
      <c r="G138" s="320"/>
      <c r="H138" s="132"/>
      <c r="I138" s="320"/>
      <c r="J138" s="132"/>
      <c r="K138" s="320"/>
      <c r="L138" s="318"/>
      <c r="M138" s="320"/>
      <c r="N138" s="448"/>
      <c r="O138" s="445"/>
      <c r="P138" s="119"/>
      <c r="Q138" s="119"/>
      <c r="R138" s="465"/>
    </row>
    <row r="139" spans="1:18" ht="24" customHeight="1">
      <c r="A139" s="440"/>
      <c r="B139" s="463"/>
      <c r="C139" s="464"/>
      <c r="D139" s="318" t="s">
        <v>3</v>
      </c>
      <c r="E139" s="132">
        <f>F139+H139+J139+L139</f>
        <v>0</v>
      </c>
      <c r="F139" s="132">
        <v>0</v>
      </c>
      <c r="G139" s="320" t="s">
        <v>334</v>
      </c>
      <c r="H139" s="132">
        <v>0</v>
      </c>
      <c r="I139" s="320" t="s">
        <v>334</v>
      </c>
      <c r="J139" s="132">
        <v>0</v>
      </c>
      <c r="K139" s="320" t="s">
        <v>334</v>
      </c>
      <c r="L139" s="132">
        <v>0</v>
      </c>
      <c r="M139" s="320" t="s">
        <v>334</v>
      </c>
      <c r="N139" s="448"/>
      <c r="O139" s="445"/>
      <c r="P139" s="119">
        <v>0</v>
      </c>
      <c r="Q139" s="119">
        <v>0</v>
      </c>
      <c r="R139" s="465"/>
    </row>
    <row r="140" spans="1:18" ht="24" customHeight="1">
      <c r="A140" s="440"/>
      <c r="B140" s="463"/>
      <c r="C140" s="464"/>
      <c r="D140" s="318" t="s">
        <v>4</v>
      </c>
      <c r="E140" s="132">
        <f>F140+H140+J140+L140</f>
        <v>3</v>
      </c>
      <c r="F140" s="132">
        <v>0</v>
      </c>
      <c r="G140" s="320" t="s">
        <v>334</v>
      </c>
      <c r="H140" s="132">
        <v>0</v>
      </c>
      <c r="I140" s="320" t="s">
        <v>334</v>
      </c>
      <c r="J140" s="132">
        <v>0</v>
      </c>
      <c r="K140" s="320" t="s">
        <v>334</v>
      </c>
      <c r="L140" s="132">
        <v>3</v>
      </c>
      <c r="M140" s="320" t="s">
        <v>254</v>
      </c>
      <c r="N140" s="448"/>
      <c r="O140" s="445"/>
      <c r="P140" s="119">
        <v>0</v>
      </c>
      <c r="Q140" s="119">
        <f>1.03+1.03+1.03</f>
        <v>3.09</v>
      </c>
      <c r="R140" s="465"/>
    </row>
    <row r="141" spans="1:18" ht="20.25" customHeight="1">
      <c r="A141" s="440"/>
      <c r="B141" s="463"/>
      <c r="C141" s="464"/>
      <c r="D141" s="318" t="s">
        <v>5</v>
      </c>
      <c r="E141" s="318">
        <f>F141+H141+J141+L141</f>
        <v>165.2</v>
      </c>
      <c r="F141" s="132">
        <v>0</v>
      </c>
      <c r="G141" s="320" t="s">
        <v>334</v>
      </c>
      <c r="H141" s="132">
        <v>0</v>
      </c>
      <c r="I141" s="320" t="s">
        <v>334</v>
      </c>
      <c r="J141" s="132">
        <v>0</v>
      </c>
      <c r="K141" s="320" t="s">
        <v>334</v>
      </c>
      <c r="L141" s="318">
        <v>165.2</v>
      </c>
      <c r="M141" s="320" t="s">
        <v>254</v>
      </c>
      <c r="N141" s="448"/>
      <c r="O141" s="445"/>
      <c r="P141" s="119">
        <v>0</v>
      </c>
      <c r="Q141" s="119">
        <f>64.98+50.15+50.15</f>
        <v>165.28</v>
      </c>
      <c r="R141" s="465"/>
    </row>
    <row r="142" spans="1:18" ht="24" customHeight="1">
      <c r="A142" s="462"/>
      <c r="B142" s="463"/>
      <c r="C142" s="464"/>
      <c r="D142" s="318" t="s">
        <v>6</v>
      </c>
      <c r="E142" s="318">
        <f>F142+H142+J142+L142</f>
        <v>23.8</v>
      </c>
      <c r="F142" s="132">
        <v>0</v>
      </c>
      <c r="G142" s="320" t="s">
        <v>334</v>
      </c>
      <c r="H142" s="132">
        <v>0</v>
      </c>
      <c r="I142" s="320" t="s">
        <v>334</v>
      </c>
      <c r="J142" s="132">
        <v>0</v>
      </c>
      <c r="K142" s="320" t="s">
        <v>334</v>
      </c>
      <c r="L142" s="318">
        <v>23.8</v>
      </c>
      <c r="M142" s="320" t="s">
        <v>254</v>
      </c>
      <c r="N142" s="449"/>
      <c r="O142" s="446"/>
      <c r="P142" s="119">
        <v>0</v>
      </c>
      <c r="Q142" s="119">
        <f>5.23+8.59+5.23+4.77</f>
        <v>23.82</v>
      </c>
      <c r="R142" s="465"/>
    </row>
    <row r="143" spans="1:18" ht="34.5" customHeight="1">
      <c r="A143" s="439"/>
      <c r="B143" s="450" t="s">
        <v>626</v>
      </c>
      <c r="C143" s="451"/>
      <c r="D143" s="78" t="s">
        <v>10</v>
      </c>
      <c r="E143" s="321">
        <f t="shared" ref="E143:L143" si="13">E145+E146+E147+E148+E149</f>
        <v>218.7</v>
      </c>
      <c r="F143" s="321">
        <f t="shared" si="13"/>
        <v>0</v>
      </c>
      <c r="G143" s="321" t="e">
        <f t="shared" si="13"/>
        <v>#VALUE!</v>
      </c>
      <c r="H143" s="321">
        <f t="shared" si="13"/>
        <v>0</v>
      </c>
      <c r="I143" s="321" t="e">
        <f t="shared" si="13"/>
        <v>#VALUE!</v>
      </c>
      <c r="J143" s="321">
        <f t="shared" si="13"/>
        <v>0</v>
      </c>
      <c r="K143" s="321" t="e">
        <f t="shared" si="13"/>
        <v>#VALUE!</v>
      </c>
      <c r="L143" s="321">
        <f t="shared" si="13"/>
        <v>218.7</v>
      </c>
      <c r="M143" s="320"/>
      <c r="N143" s="456"/>
      <c r="O143" s="456"/>
      <c r="P143" s="119"/>
      <c r="Q143" s="119"/>
      <c r="R143" s="331"/>
    </row>
    <row r="144" spans="1:18" ht="24" customHeight="1">
      <c r="A144" s="440"/>
      <c r="B144" s="452"/>
      <c r="C144" s="453"/>
      <c r="D144" s="78" t="s">
        <v>2</v>
      </c>
      <c r="E144" s="318"/>
      <c r="F144" s="132"/>
      <c r="G144" s="320"/>
      <c r="H144" s="132"/>
      <c r="I144" s="320"/>
      <c r="J144" s="132"/>
      <c r="K144" s="320"/>
      <c r="L144" s="318"/>
      <c r="M144" s="320"/>
      <c r="N144" s="457"/>
      <c r="O144" s="457"/>
      <c r="P144" s="119"/>
      <c r="Q144" s="119"/>
      <c r="R144" s="331"/>
    </row>
    <row r="145" spans="1:19" ht="15.75" customHeight="1">
      <c r="A145" s="440"/>
      <c r="B145" s="452"/>
      <c r="C145" s="453"/>
      <c r="D145" s="78" t="s">
        <v>3</v>
      </c>
      <c r="E145" s="132">
        <f>F145+H145+L145</f>
        <v>5.2</v>
      </c>
      <c r="F145" s="132">
        <f t="shared" ref="F145:L145" si="14">F117+F126+F139</f>
        <v>0</v>
      </c>
      <c r="G145" s="132" t="e">
        <f t="shared" si="14"/>
        <v>#VALUE!</v>
      </c>
      <c r="H145" s="132">
        <f t="shared" si="14"/>
        <v>0</v>
      </c>
      <c r="I145" s="132" t="e">
        <f t="shared" si="14"/>
        <v>#VALUE!</v>
      </c>
      <c r="J145" s="132">
        <f t="shared" si="14"/>
        <v>0</v>
      </c>
      <c r="K145" s="132" t="e">
        <f t="shared" si="14"/>
        <v>#VALUE!</v>
      </c>
      <c r="L145" s="132">
        <f t="shared" si="14"/>
        <v>5.2</v>
      </c>
      <c r="M145" s="320"/>
      <c r="N145" s="457"/>
      <c r="O145" s="457"/>
      <c r="P145" s="119"/>
      <c r="Q145" s="119"/>
      <c r="R145" s="331"/>
    </row>
    <row r="146" spans="1:19" ht="15.75" customHeight="1">
      <c r="A146" s="440"/>
      <c r="B146" s="452"/>
      <c r="C146" s="453"/>
      <c r="D146" s="78" t="s">
        <v>4</v>
      </c>
      <c r="E146" s="132">
        <f>F146+H146+L146</f>
        <v>8.1000000000000014</v>
      </c>
      <c r="F146" s="132">
        <f t="shared" ref="F146:L146" si="15">F118+F127+F133+F140</f>
        <v>0</v>
      </c>
      <c r="G146" s="132" t="e">
        <f t="shared" si="15"/>
        <v>#VALUE!</v>
      </c>
      <c r="H146" s="132">
        <f t="shared" si="15"/>
        <v>0</v>
      </c>
      <c r="I146" s="132" t="e">
        <f t="shared" si="15"/>
        <v>#VALUE!</v>
      </c>
      <c r="J146" s="132">
        <f t="shared" si="15"/>
        <v>0</v>
      </c>
      <c r="K146" s="132" t="e">
        <f t="shared" si="15"/>
        <v>#VALUE!</v>
      </c>
      <c r="L146" s="132">
        <f t="shared" si="15"/>
        <v>8.1000000000000014</v>
      </c>
      <c r="M146" s="320"/>
      <c r="N146" s="457"/>
      <c r="O146" s="457"/>
      <c r="P146" s="119"/>
      <c r="Q146" s="119"/>
      <c r="R146" s="331"/>
    </row>
    <row r="147" spans="1:19" ht="16.5" customHeight="1">
      <c r="A147" s="440"/>
      <c r="B147" s="452"/>
      <c r="C147" s="453"/>
      <c r="D147" s="78" t="s">
        <v>5</v>
      </c>
      <c r="E147" s="132">
        <f>F147+H147+L147</f>
        <v>170.5</v>
      </c>
      <c r="F147" s="132">
        <f t="shared" ref="F147:L148" si="16">F121+F128+F134+F141</f>
        <v>0</v>
      </c>
      <c r="G147" s="132" t="e">
        <f t="shared" si="16"/>
        <v>#VALUE!</v>
      </c>
      <c r="H147" s="132">
        <f t="shared" si="16"/>
        <v>0</v>
      </c>
      <c r="I147" s="132" t="e">
        <f t="shared" si="16"/>
        <v>#VALUE!</v>
      </c>
      <c r="J147" s="132">
        <f t="shared" si="16"/>
        <v>0</v>
      </c>
      <c r="K147" s="132" t="e">
        <f t="shared" si="16"/>
        <v>#VALUE!</v>
      </c>
      <c r="L147" s="132">
        <f t="shared" si="16"/>
        <v>170.5</v>
      </c>
      <c r="M147" s="320"/>
      <c r="N147" s="457"/>
      <c r="O147" s="457"/>
      <c r="P147" s="119"/>
      <c r="Q147" s="119"/>
      <c r="R147" s="331"/>
    </row>
    <row r="148" spans="1:19" ht="15.75" customHeight="1">
      <c r="A148" s="440"/>
      <c r="B148" s="452"/>
      <c r="C148" s="453"/>
      <c r="D148" s="78" t="s">
        <v>6</v>
      </c>
      <c r="E148" s="132">
        <f>F148+H148+L148</f>
        <v>29.2</v>
      </c>
      <c r="F148" s="132">
        <f t="shared" si="16"/>
        <v>0</v>
      </c>
      <c r="G148" s="132" t="e">
        <f t="shared" si="16"/>
        <v>#VALUE!</v>
      </c>
      <c r="H148" s="132">
        <f t="shared" si="16"/>
        <v>0</v>
      </c>
      <c r="I148" s="132" t="e">
        <f t="shared" si="16"/>
        <v>#VALUE!</v>
      </c>
      <c r="J148" s="132">
        <f t="shared" si="16"/>
        <v>0</v>
      </c>
      <c r="K148" s="132" t="e">
        <f t="shared" si="16"/>
        <v>#VALUE!</v>
      </c>
      <c r="L148" s="132">
        <f t="shared" si="16"/>
        <v>29.2</v>
      </c>
      <c r="M148" s="320"/>
      <c r="N148" s="457"/>
      <c r="O148" s="457"/>
      <c r="P148" s="119"/>
      <c r="Q148" s="119"/>
      <c r="R148" s="331"/>
    </row>
    <row r="149" spans="1:19" ht="13.5" customHeight="1">
      <c r="A149" s="440"/>
      <c r="B149" s="454"/>
      <c r="C149" s="455"/>
      <c r="D149" s="78" t="s">
        <v>7</v>
      </c>
      <c r="E149" s="132">
        <f>F149+H149+L149</f>
        <v>5.7</v>
      </c>
      <c r="F149" s="132">
        <f t="shared" ref="F149:L149" si="17">F123+F130+F136</f>
        <v>0</v>
      </c>
      <c r="G149" s="132" t="e">
        <f t="shared" si="17"/>
        <v>#VALUE!</v>
      </c>
      <c r="H149" s="132">
        <f t="shared" si="17"/>
        <v>0</v>
      </c>
      <c r="I149" s="132" t="e">
        <f t="shared" si="17"/>
        <v>#VALUE!</v>
      </c>
      <c r="J149" s="132">
        <f t="shared" si="17"/>
        <v>0</v>
      </c>
      <c r="K149" s="132" t="e">
        <f t="shared" si="17"/>
        <v>#VALUE!</v>
      </c>
      <c r="L149" s="132">
        <f t="shared" si="17"/>
        <v>5.7</v>
      </c>
      <c r="M149" s="320"/>
      <c r="N149" s="458"/>
      <c r="O149" s="458"/>
      <c r="P149" s="119"/>
      <c r="Q149" s="119"/>
      <c r="R149" s="331"/>
    </row>
    <row r="150" spans="1:19" ht="15" customHeight="1">
      <c r="A150" s="533"/>
      <c r="B150" s="532" t="s">
        <v>20</v>
      </c>
      <c r="C150" s="532"/>
      <c r="D150" s="78" t="s">
        <v>10</v>
      </c>
      <c r="E150" s="79">
        <f t="shared" ref="E150:M150" si="18">E152+E153+E154+E155+E156+E157+E158+E159+E160</f>
        <v>4397.82</v>
      </c>
      <c r="F150" s="79">
        <f t="shared" si="18"/>
        <v>1254.2</v>
      </c>
      <c r="G150" s="207" t="e">
        <f t="shared" si="18"/>
        <v>#VALUE!</v>
      </c>
      <c r="H150" s="79">
        <f t="shared" si="18"/>
        <v>0</v>
      </c>
      <c r="I150" s="207" t="e">
        <f t="shared" si="18"/>
        <v>#VALUE!</v>
      </c>
      <c r="J150" s="79">
        <f t="shared" si="18"/>
        <v>0</v>
      </c>
      <c r="K150" s="207" t="e">
        <f t="shared" si="18"/>
        <v>#VALUE!</v>
      </c>
      <c r="L150" s="79">
        <f t="shared" si="18"/>
        <v>3143.62</v>
      </c>
      <c r="M150" s="207">
        <f t="shared" si="18"/>
        <v>0</v>
      </c>
      <c r="N150" s="525">
        <f>N51+N62+N113</f>
        <v>165</v>
      </c>
      <c r="O150" s="526"/>
      <c r="P150" s="477"/>
      <c r="Q150" s="477"/>
      <c r="R150" s="477"/>
      <c r="S150" s="247"/>
    </row>
    <row r="151" spans="1:19" ht="15" customHeight="1">
      <c r="A151" s="533"/>
      <c r="B151" s="532"/>
      <c r="C151" s="532"/>
      <c r="D151" s="78" t="s">
        <v>2</v>
      </c>
      <c r="E151" s="80"/>
      <c r="F151" s="57"/>
      <c r="G151" s="89"/>
      <c r="H151" s="205"/>
      <c r="I151" s="89"/>
      <c r="J151" s="205"/>
      <c r="K151" s="89"/>
      <c r="L151" s="205"/>
      <c r="M151" s="89"/>
      <c r="N151" s="525"/>
      <c r="O151" s="526"/>
      <c r="P151" s="477"/>
      <c r="Q151" s="477"/>
      <c r="R151" s="477"/>
    </row>
    <row r="152" spans="1:19" ht="15" customHeight="1">
      <c r="A152" s="533"/>
      <c r="B152" s="532"/>
      <c r="C152" s="532"/>
      <c r="D152" s="78" t="s">
        <v>3</v>
      </c>
      <c r="E152" s="383">
        <f t="shared" ref="E152:G152" si="19">E19+E23+E36+E58+E68+E78+E88+E98+E108+E111+E145</f>
        <v>857.53000000000009</v>
      </c>
      <c r="F152" s="383">
        <f t="shared" si="19"/>
        <v>420</v>
      </c>
      <c r="G152" s="383" t="e">
        <f t="shared" si="19"/>
        <v>#VALUE!</v>
      </c>
      <c r="H152" s="322">
        <f>H19+H23+H36+H58+H68+H78+H88+H98+H108+H111+H145</f>
        <v>0</v>
      </c>
      <c r="I152" s="383" t="e">
        <f t="shared" ref="I152:L152" si="20">I19+I23+I36+I58+I68+I78+I88+I98+I108+I111+I145</f>
        <v>#VALUE!</v>
      </c>
      <c r="J152" s="383">
        <f t="shared" si="20"/>
        <v>0</v>
      </c>
      <c r="K152" s="383" t="e">
        <f t="shared" si="20"/>
        <v>#VALUE!</v>
      </c>
      <c r="L152" s="383">
        <f t="shared" si="20"/>
        <v>437.53</v>
      </c>
      <c r="M152" s="208">
        <v>0</v>
      </c>
      <c r="N152" s="525"/>
      <c r="O152" s="526"/>
      <c r="P152" s="477"/>
      <c r="Q152" s="477"/>
      <c r="R152" s="477"/>
    </row>
    <row r="153" spans="1:19" ht="15" customHeight="1">
      <c r="A153" s="533"/>
      <c r="B153" s="532"/>
      <c r="C153" s="532"/>
      <c r="D153" s="78" t="s">
        <v>4</v>
      </c>
      <c r="E153" s="383">
        <f>E20+E37+E59+E69+E89+E99+E109+E112+E79+E31+E146</f>
        <v>832.34</v>
      </c>
      <c r="F153" s="322">
        <f>F20+F37+F59+F69+F89+F99+F109+F112+F79+F31+F146</f>
        <v>420</v>
      </c>
      <c r="G153" s="383" t="e">
        <f t="shared" ref="G153:L153" si="21">G20+G37+G59+G69+G89+G99+G109+G112+G79+G31+G146</f>
        <v>#VALUE!</v>
      </c>
      <c r="H153" s="383">
        <f t="shared" si="21"/>
        <v>0</v>
      </c>
      <c r="I153" s="383" t="e">
        <f t="shared" si="21"/>
        <v>#VALUE!</v>
      </c>
      <c r="J153" s="383">
        <f t="shared" si="21"/>
        <v>0</v>
      </c>
      <c r="K153" s="383" t="e">
        <f t="shared" si="21"/>
        <v>#VALUE!</v>
      </c>
      <c r="L153" s="383">
        <f t="shared" si="21"/>
        <v>412.34000000000003</v>
      </c>
      <c r="M153" s="208">
        <v>0</v>
      </c>
      <c r="N153" s="525"/>
      <c r="O153" s="526"/>
      <c r="P153" s="477"/>
      <c r="Q153" s="477"/>
      <c r="R153" s="477"/>
    </row>
    <row r="154" spans="1:19" ht="15" customHeight="1">
      <c r="A154" s="533"/>
      <c r="B154" s="532"/>
      <c r="C154" s="532"/>
      <c r="D154" s="78" t="s">
        <v>5</v>
      </c>
      <c r="E154" s="383">
        <f>E21+E38+E60+E70+E80+E90+E100+E147</f>
        <v>942.68000000000006</v>
      </c>
      <c r="F154" s="185">
        <f>F21+F38+F60+F70+F80+F90+F100+F147</f>
        <v>414.2</v>
      </c>
      <c r="G154" s="383" t="e">
        <f t="shared" ref="G154:L154" si="22">G21+G38+G60+G70+G80+G90+G100+G147</f>
        <v>#VALUE!</v>
      </c>
      <c r="H154" s="383">
        <f t="shared" si="22"/>
        <v>0</v>
      </c>
      <c r="I154" s="383" t="e">
        <f t="shared" si="22"/>
        <v>#VALUE!</v>
      </c>
      <c r="J154" s="383">
        <f t="shared" si="22"/>
        <v>0</v>
      </c>
      <c r="K154" s="383" t="e">
        <f t="shared" si="22"/>
        <v>#VALUE!</v>
      </c>
      <c r="L154" s="383">
        <f t="shared" si="22"/>
        <v>528.48</v>
      </c>
      <c r="M154" s="208">
        <v>0</v>
      </c>
      <c r="N154" s="525"/>
      <c r="O154" s="526"/>
      <c r="P154" s="477"/>
      <c r="Q154" s="477"/>
      <c r="R154" s="477"/>
    </row>
    <row r="155" spans="1:19" ht="15" customHeight="1">
      <c r="A155" s="533"/>
      <c r="B155" s="532"/>
      <c r="C155" s="532"/>
      <c r="D155" s="78" t="s">
        <v>6</v>
      </c>
      <c r="E155" s="383">
        <f t="shared" ref="E155:G155" si="23">E71+E91+E101+E81+E148</f>
        <v>353.78999999999996</v>
      </c>
      <c r="F155" s="383">
        <f t="shared" si="23"/>
        <v>0</v>
      </c>
      <c r="G155" s="383" t="e">
        <f t="shared" si="23"/>
        <v>#VALUE!</v>
      </c>
      <c r="H155" s="322">
        <f>H71+H91+H101+H81+H148</f>
        <v>0</v>
      </c>
      <c r="I155" s="383" t="e">
        <f t="shared" ref="I155:L155" si="24">I71+I91+I101+I81+I148</f>
        <v>#VALUE!</v>
      </c>
      <c r="J155" s="383">
        <f t="shared" si="24"/>
        <v>0</v>
      </c>
      <c r="K155" s="383" t="e">
        <f t="shared" si="24"/>
        <v>#VALUE!</v>
      </c>
      <c r="L155" s="383">
        <f t="shared" si="24"/>
        <v>353.78999999999996</v>
      </c>
      <c r="M155" s="208">
        <v>0</v>
      </c>
      <c r="N155" s="525"/>
      <c r="O155" s="526"/>
      <c r="P155" s="477"/>
      <c r="Q155" s="477"/>
      <c r="R155" s="477"/>
    </row>
    <row r="156" spans="1:19" ht="15" customHeight="1">
      <c r="A156" s="533"/>
      <c r="B156" s="532"/>
      <c r="C156" s="532"/>
      <c r="D156" s="78" t="s">
        <v>7</v>
      </c>
      <c r="E156" s="383">
        <f>E82+E92+E102+E72+E149</f>
        <v>280.89</v>
      </c>
      <c r="F156" s="185">
        <f>F82+F92+F102+F72+F149</f>
        <v>0</v>
      </c>
      <c r="G156" s="383" t="e">
        <f t="shared" ref="G156:L156" si="25">G82+G92+G102+G72+G149</f>
        <v>#VALUE!</v>
      </c>
      <c r="H156" s="383">
        <f t="shared" si="25"/>
        <v>0</v>
      </c>
      <c r="I156" s="383" t="e">
        <f t="shared" si="25"/>
        <v>#VALUE!</v>
      </c>
      <c r="J156" s="383">
        <f t="shared" si="25"/>
        <v>0</v>
      </c>
      <c r="K156" s="383" t="e">
        <f t="shared" si="25"/>
        <v>#VALUE!</v>
      </c>
      <c r="L156" s="383">
        <f t="shared" si="25"/>
        <v>280.89</v>
      </c>
      <c r="M156" s="208">
        <v>0</v>
      </c>
      <c r="N156" s="525"/>
      <c r="O156" s="526"/>
      <c r="P156" s="477"/>
      <c r="Q156" s="477"/>
      <c r="R156" s="477"/>
    </row>
    <row r="157" spans="1:19" ht="15" customHeight="1">
      <c r="A157" s="533"/>
      <c r="B157" s="532"/>
      <c r="C157" s="532"/>
      <c r="D157" s="78" t="s">
        <v>11</v>
      </c>
      <c r="E157" s="383">
        <f>E72+E82+E92+E102</f>
        <v>275.19</v>
      </c>
      <c r="F157" s="185">
        <f>F72+F82+F92+F102</f>
        <v>0</v>
      </c>
      <c r="G157" s="383" t="e">
        <f t="shared" ref="G157:L157" si="26">G72+G82+G92+G102</f>
        <v>#VALUE!</v>
      </c>
      <c r="H157" s="383">
        <f t="shared" si="26"/>
        <v>0</v>
      </c>
      <c r="I157" s="383" t="e">
        <f t="shared" si="26"/>
        <v>#VALUE!</v>
      </c>
      <c r="J157" s="383">
        <f t="shared" si="26"/>
        <v>0</v>
      </c>
      <c r="K157" s="383" t="e">
        <f t="shared" si="26"/>
        <v>#VALUE!</v>
      </c>
      <c r="L157" s="383">
        <f t="shared" si="26"/>
        <v>275.19</v>
      </c>
      <c r="M157" s="208">
        <v>0</v>
      </c>
      <c r="N157" s="525"/>
      <c r="O157" s="526"/>
      <c r="P157" s="477"/>
      <c r="Q157" s="477"/>
      <c r="R157" s="477"/>
    </row>
    <row r="158" spans="1:19" ht="15" customHeight="1">
      <c r="A158" s="533"/>
      <c r="B158" s="532"/>
      <c r="C158" s="532"/>
      <c r="D158" s="78" t="s">
        <v>12</v>
      </c>
      <c r="E158" s="80">
        <f>E84+E94+E104+E74</f>
        <v>310.39999999999998</v>
      </c>
      <c r="F158" s="185">
        <f>F84+F94+F104+F74</f>
        <v>0</v>
      </c>
      <c r="G158" s="208">
        <v>0</v>
      </c>
      <c r="H158" s="185">
        <f>H84+H94+H104+H74</f>
        <v>0</v>
      </c>
      <c r="I158" s="208">
        <v>0</v>
      </c>
      <c r="J158" s="185">
        <f>J84+J94+J104+J74</f>
        <v>0</v>
      </c>
      <c r="K158" s="208">
        <v>0</v>
      </c>
      <c r="L158" s="185">
        <f>L84+L94+L104+L74</f>
        <v>310.39999999999998</v>
      </c>
      <c r="M158" s="208">
        <v>0</v>
      </c>
      <c r="N158" s="525"/>
      <c r="O158" s="526"/>
      <c r="P158" s="477"/>
      <c r="Q158" s="477"/>
      <c r="R158" s="477"/>
    </row>
    <row r="159" spans="1:19" ht="15" customHeight="1">
      <c r="A159" s="533"/>
      <c r="B159" s="532"/>
      <c r="C159" s="532"/>
      <c r="D159" s="78" t="s">
        <v>8</v>
      </c>
      <c r="E159" s="80">
        <f>E105+E95+E85+E75</f>
        <v>260.10000000000002</v>
      </c>
      <c r="F159" s="185">
        <f>F105+F95+F85+F75</f>
        <v>0</v>
      </c>
      <c r="G159" s="208">
        <v>0</v>
      </c>
      <c r="H159" s="185">
        <f>H105+H95+H85+H75</f>
        <v>0</v>
      </c>
      <c r="I159" s="208">
        <v>0</v>
      </c>
      <c r="J159" s="185">
        <f>J105+J95+J85+J75</f>
        <v>0</v>
      </c>
      <c r="K159" s="208">
        <v>0</v>
      </c>
      <c r="L159" s="185">
        <f>L105+L95+L85+L75</f>
        <v>260.10000000000002</v>
      </c>
      <c r="M159" s="208">
        <v>0</v>
      </c>
      <c r="N159" s="525"/>
      <c r="O159" s="526"/>
      <c r="P159" s="477"/>
      <c r="Q159" s="477"/>
      <c r="R159" s="477"/>
    </row>
    <row r="160" spans="1:19" ht="15" customHeight="1">
      <c r="A160" s="533"/>
      <c r="B160" s="532"/>
      <c r="C160" s="532"/>
      <c r="D160" s="78" t="s">
        <v>9</v>
      </c>
      <c r="E160" s="80">
        <f>E86+E96+E106+E61+E76</f>
        <v>284.89999999999998</v>
      </c>
      <c r="F160" s="185">
        <f>F86+F96+F106+F61+F76</f>
        <v>0</v>
      </c>
      <c r="G160" s="208">
        <v>0</v>
      </c>
      <c r="H160" s="185">
        <f>H86+H96+H106+H61+H76</f>
        <v>0</v>
      </c>
      <c r="I160" s="208">
        <v>0</v>
      </c>
      <c r="J160" s="185">
        <f>J86+J96+J106+J61+J76</f>
        <v>0</v>
      </c>
      <c r="K160" s="208">
        <v>0</v>
      </c>
      <c r="L160" s="185">
        <f>L86+L96+L106+L61+L76</f>
        <v>284.89999999999998</v>
      </c>
      <c r="M160" s="208">
        <v>0</v>
      </c>
      <c r="N160" s="525"/>
      <c r="O160" s="526"/>
      <c r="P160" s="477"/>
      <c r="Q160" s="477"/>
      <c r="R160" s="477"/>
    </row>
    <row r="161" spans="1:3" ht="15" customHeight="1">
      <c r="A161" s="221"/>
      <c r="B161" s="523"/>
      <c r="C161" s="524"/>
    </row>
    <row r="162" spans="1:3" ht="15" customHeight="1"/>
    <row r="163" spans="1:3" ht="15" customHeight="1"/>
    <row r="164" spans="1:3" ht="15" customHeight="1"/>
  </sheetData>
  <mergeCells count="163">
    <mergeCell ref="B161:C161"/>
    <mergeCell ref="P97:P106"/>
    <mergeCell ref="P107:P109"/>
    <mergeCell ref="P110:P112"/>
    <mergeCell ref="P150:P160"/>
    <mergeCell ref="P53:P60"/>
    <mergeCell ref="P67:P76"/>
    <mergeCell ref="P77:P86"/>
    <mergeCell ref="P87:P96"/>
    <mergeCell ref="N150:N160"/>
    <mergeCell ref="O150:O160"/>
    <mergeCell ref="N110:N112"/>
    <mergeCell ref="C67:C76"/>
    <mergeCell ref="B67:B76"/>
    <mergeCell ref="E53:E57"/>
    <mergeCell ref="D53:D57"/>
    <mergeCell ref="O67:O76"/>
    <mergeCell ref="N67:N76"/>
    <mergeCell ref="N87:N96"/>
    <mergeCell ref="C77:C86"/>
    <mergeCell ref="A114:O114"/>
    <mergeCell ref="B115:B118"/>
    <mergeCell ref="B150:C160"/>
    <mergeCell ref="A150:A160"/>
    <mergeCell ref="O110:O112"/>
    <mergeCell ref="P35:P38"/>
    <mergeCell ref="P11:P21"/>
    <mergeCell ref="P22:P31"/>
    <mergeCell ref="N22:N31"/>
    <mergeCell ref="N35:N47"/>
    <mergeCell ref="N32:N34"/>
    <mergeCell ref="B107:B109"/>
    <mergeCell ref="A107:A109"/>
    <mergeCell ref="N107:N109"/>
    <mergeCell ref="O107:O109"/>
    <mergeCell ref="O97:O106"/>
    <mergeCell ref="C97:C106"/>
    <mergeCell ref="A97:A106"/>
    <mergeCell ref="B97:B106"/>
    <mergeCell ref="N97:N106"/>
    <mergeCell ref="O87:O96"/>
    <mergeCell ref="O77:O86"/>
    <mergeCell ref="E38:E47"/>
    <mergeCell ref="B62:C65"/>
    <mergeCell ref="A62:A65"/>
    <mergeCell ref="O35:O47"/>
    <mergeCell ref="B35:B47"/>
    <mergeCell ref="C35:C47"/>
    <mergeCell ref="P1:R3"/>
    <mergeCell ref="B3:O3"/>
    <mergeCell ref="B4:O4"/>
    <mergeCell ref="N6:N7"/>
    <mergeCell ref="O6:O7"/>
    <mergeCell ref="P6:P7"/>
    <mergeCell ref="E6:M6"/>
    <mergeCell ref="Q22:Q31"/>
    <mergeCell ref="R22:R31"/>
    <mergeCell ref="D11:D18"/>
    <mergeCell ref="C22:C31"/>
    <mergeCell ref="O22:O31"/>
    <mergeCell ref="C11:C21"/>
    <mergeCell ref="B6:B7"/>
    <mergeCell ref="C6:C7"/>
    <mergeCell ref="D6:D7"/>
    <mergeCell ref="Q6:Q7"/>
    <mergeCell ref="R6:R7"/>
    <mergeCell ref="Q35:Q38"/>
    <mergeCell ref="R35:R38"/>
    <mergeCell ref="A35:A38"/>
    <mergeCell ref="A11:A21"/>
    <mergeCell ref="B11:B21"/>
    <mergeCell ref="A9:C9"/>
    <mergeCell ref="A77:A86"/>
    <mergeCell ref="B77:B86"/>
    <mergeCell ref="N77:N86"/>
    <mergeCell ref="Q53:Q60"/>
    <mergeCell ref="R53:R60"/>
    <mergeCell ref="Q11:Q21"/>
    <mergeCell ref="R11:R21"/>
    <mergeCell ref="A10:R10"/>
    <mergeCell ref="E23:E30"/>
    <mergeCell ref="A32:A34"/>
    <mergeCell ref="B32:B34"/>
    <mergeCell ref="C32:C34"/>
    <mergeCell ref="O32:O34"/>
    <mergeCell ref="A48:A50"/>
    <mergeCell ref="O53:O60"/>
    <mergeCell ref="C53:C60"/>
    <mergeCell ref="B53:B60"/>
    <mergeCell ref="A53:A60"/>
    <mergeCell ref="A6:A7"/>
    <mergeCell ref="Q150:Q160"/>
    <mergeCell ref="R150:R160"/>
    <mergeCell ref="A52:R52"/>
    <mergeCell ref="A66:R66"/>
    <mergeCell ref="B22:B31"/>
    <mergeCell ref="A22:A31"/>
    <mergeCell ref="C107:C109"/>
    <mergeCell ref="Q67:Q76"/>
    <mergeCell ref="R67:R76"/>
    <mergeCell ref="Q77:Q86"/>
    <mergeCell ref="R77:R86"/>
    <mergeCell ref="Q87:Q96"/>
    <mergeCell ref="R87:R96"/>
    <mergeCell ref="Q97:Q106"/>
    <mergeCell ref="R97:R106"/>
    <mergeCell ref="Q107:Q109"/>
    <mergeCell ref="R107:R109"/>
    <mergeCell ref="D23:D30"/>
    <mergeCell ref="Q110:Q112"/>
    <mergeCell ref="R110:R112"/>
    <mergeCell ref="N11:N21"/>
    <mergeCell ref="O11:O21"/>
    <mergeCell ref="N53:N60"/>
    <mergeCell ref="A67:A76"/>
    <mergeCell ref="A87:A96"/>
    <mergeCell ref="B87:B96"/>
    <mergeCell ref="C87:C96"/>
    <mergeCell ref="D38:D47"/>
    <mergeCell ref="A131:A136"/>
    <mergeCell ref="A110:A112"/>
    <mergeCell ref="B110:B112"/>
    <mergeCell ref="C110:C112"/>
    <mergeCell ref="A124:A130"/>
    <mergeCell ref="B137:B142"/>
    <mergeCell ref="C137:C142"/>
    <mergeCell ref="R137:R142"/>
    <mergeCell ref="A137:A142"/>
    <mergeCell ref="C115:C118"/>
    <mergeCell ref="R115:R118"/>
    <mergeCell ref="A115:A118"/>
    <mergeCell ref="O115:O118"/>
    <mergeCell ref="B119:B123"/>
    <mergeCell ref="C119:C123"/>
    <mergeCell ref="R119:R123"/>
    <mergeCell ref="A119:A123"/>
    <mergeCell ref="B124:B130"/>
    <mergeCell ref="C124:C130"/>
    <mergeCell ref="R124:R130"/>
    <mergeCell ref="O62:O65"/>
    <mergeCell ref="P48:P50"/>
    <mergeCell ref="Q48:Q50"/>
    <mergeCell ref="R48:R50"/>
    <mergeCell ref="B48:B50"/>
    <mergeCell ref="C48:C50"/>
    <mergeCell ref="O48:O50"/>
    <mergeCell ref="N48:N50"/>
    <mergeCell ref="A143:A149"/>
    <mergeCell ref="N115:N118"/>
    <mergeCell ref="N119:N123"/>
    <mergeCell ref="O119:O123"/>
    <mergeCell ref="N124:N130"/>
    <mergeCell ref="O124:O130"/>
    <mergeCell ref="N131:N136"/>
    <mergeCell ref="O131:O136"/>
    <mergeCell ref="N137:N142"/>
    <mergeCell ref="O137:O142"/>
    <mergeCell ref="B143:C149"/>
    <mergeCell ref="O143:O149"/>
    <mergeCell ref="N143:N149"/>
    <mergeCell ref="B131:B136"/>
    <mergeCell ref="C131:C136"/>
    <mergeCell ref="R131:R1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3" fitToHeight="99" orientation="portrait" r:id="rId1"/>
  <rowBreaks count="1" manualBreakCount="1">
    <brk id="10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281"/>
  <sheetViews>
    <sheetView tabSelected="1" view="pageBreakPreview" zoomScale="70" zoomScaleNormal="90" zoomScaleSheetLayoutView="70" workbookViewId="0">
      <selection activeCell="J21" sqref="J21"/>
    </sheetView>
  </sheetViews>
  <sheetFormatPr defaultRowHeight="15"/>
  <cols>
    <col min="1" max="1" width="3.7109375" style="9" customWidth="1"/>
    <col min="2" max="2" width="22.7109375" style="8" customWidth="1"/>
    <col min="3" max="3" width="19" style="222" customWidth="1"/>
    <col min="4" max="4" width="14" style="3" customWidth="1"/>
    <col min="5" max="5" width="9" style="3" customWidth="1"/>
    <col min="6" max="6" width="12.5703125" style="3" customWidth="1"/>
    <col min="7" max="7" width="10.28515625" style="41" hidden="1" customWidth="1"/>
    <col min="8" max="8" width="13.5703125" style="3" customWidth="1"/>
    <col min="9" max="9" width="2.28515625" style="41" hidden="1" customWidth="1"/>
    <col min="10" max="10" width="11" style="3" customWidth="1"/>
    <col min="11" max="11" width="9.42578125" style="41" hidden="1" customWidth="1"/>
    <col min="12" max="12" width="13.5703125" style="3" customWidth="1"/>
    <col min="13" max="13" width="11.42578125" style="41" hidden="1" customWidth="1"/>
    <col min="14" max="14" width="21.85546875" style="12" hidden="1" customWidth="1"/>
    <col min="15" max="15" width="13" style="12" hidden="1" customWidth="1"/>
    <col min="16" max="16" width="16.5703125" style="12" hidden="1" customWidth="1"/>
    <col min="17" max="17" width="3.28515625" style="12" hidden="1" customWidth="1"/>
    <col min="18" max="18" width="42.42578125" style="234" customWidth="1"/>
    <col min="19" max="19" width="18.85546875" style="42" hidden="1" customWidth="1"/>
    <col min="20" max="20" width="14.85546875" style="90" hidden="1" customWidth="1"/>
    <col min="21" max="21" width="15.7109375" style="90" hidden="1" customWidth="1"/>
    <col min="22" max="22" width="103.140625" customWidth="1"/>
  </cols>
  <sheetData>
    <row r="1" spans="1:22" ht="66" customHeight="1">
      <c r="B1" s="43"/>
      <c r="C1" s="2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6"/>
      <c r="P1" s="46"/>
      <c r="Q1" s="46"/>
      <c r="R1" s="305" t="s">
        <v>548</v>
      </c>
      <c r="S1" s="502"/>
      <c r="T1" s="503"/>
      <c r="U1" s="503"/>
    </row>
    <row r="2" spans="1:22">
      <c r="B2" s="43"/>
      <c r="C2" s="2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  <c r="O2" s="46"/>
      <c r="P2" s="46"/>
      <c r="Q2" s="46"/>
      <c r="R2" s="47"/>
      <c r="S2" s="503"/>
      <c r="T2" s="503"/>
      <c r="U2" s="503"/>
    </row>
    <row r="3" spans="1:22">
      <c r="B3" s="581" t="s">
        <v>69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03"/>
      <c r="T3" s="503"/>
      <c r="U3" s="503"/>
    </row>
    <row r="4" spans="1:22">
      <c r="A4" s="581" t="s">
        <v>427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</row>
    <row r="5" spans="1:22">
      <c r="B5" s="48"/>
      <c r="C5" s="215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215"/>
      <c r="S5" s="48"/>
      <c r="T5" s="2"/>
      <c r="U5" s="2"/>
    </row>
    <row r="6" spans="1:22" ht="15" customHeight="1">
      <c r="A6" s="476" t="s">
        <v>19</v>
      </c>
      <c r="B6" s="476" t="s">
        <v>104</v>
      </c>
      <c r="C6" s="476" t="s">
        <v>0</v>
      </c>
      <c r="D6" s="476" t="s">
        <v>1</v>
      </c>
      <c r="E6" s="585" t="s">
        <v>105</v>
      </c>
      <c r="F6" s="585"/>
      <c r="G6" s="585"/>
      <c r="H6" s="585"/>
      <c r="I6" s="585"/>
      <c r="J6" s="585"/>
      <c r="K6" s="585"/>
      <c r="L6" s="585"/>
      <c r="M6" s="585"/>
      <c r="N6" s="91"/>
      <c r="O6" s="91"/>
      <c r="P6" s="91"/>
      <c r="Q6" s="91"/>
      <c r="R6" s="476" t="s">
        <v>80</v>
      </c>
      <c r="S6" s="507" t="s">
        <v>426</v>
      </c>
      <c r="T6" s="507" t="s">
        <v>327</v>
      </c>
      <c r="U6" s="507" t="s">
        <v>328</v>
      </c>
    </row>
    <row r="7" spans="1:22" ht="90.75" customHeight="1">
      <c r="A7" s="476"/>
      <c r="B7" s="476"/>
      <c r="C7" s="476"/>
      <c r="D7" s="476"/>
      <c r="E7" s="92" t="s">
        <v>250</v>
      </c>
      <c r="F7" s="92" t="s">
        <v>246</v>
      </c>
      <c r="G7" s="93" t="s">
        <v>251</v>
      </c>
      <c r="H7" s="92" t="s">
        <v>252</v>
      </c>
      <c r="I7" s="93" t="s">
        <v>251</v>
      </c>
      <c r="J7" s="92" t="s">
        <v>248</v>
      </c>
      <c r="K7" s="93" t="s">
        <v>251</v>
      </c>
      <c r="L7" s="92" t="s">
        <v>249</v>
      </c>
      <c r="M7" s="93" t="s">
        <v>251</v>
      </c>
      <c r="N7" s="94" t="s">
        <v>31</v>
      </c>
      <c r="O7" s="94" t="s">
        <v>32</v>
      </c>
      <c r="P7" s="94" t="s">
        <v>33</v>
      </c>
      <c r="Q7" s="94" t="s">
        <v>34</v>
      </c>
      <c r="R7" s="476"/>
      <c r="S7" s="507"/>
      <c r="T7" s="507"/>
      <c r="U7" s="507"/>
      <c r="V7" s="247"/>
    </row>
    <row r="8" spans="1:22">
      <c r="A8" s="586" t="s">
        <v>107</v>
      </c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247"/>
    </row>
    <row r="9" spans="1:22" ht="25.5" customHeight="1">
      <c r="A9" s="469" t="s">
        <v>73</v>
      </c>
      <c r="B9" s="582" t="s">
        <v>627</v>
      </c>
      <c r="C9" s="560" t="s">
        <v>700</v>
      </c>
      <c r="D9" s="95" t="s">
        <v>10</v>
      </c>
      <c r="E9" s="96">
        <f>SUM(E11:E19)</f>
        <v>341.5</v>
      </c>
      <c r="F9" s="341">
        <f>SUM(F11:F19)</f>
        <v>0</v>
      </c>
      <c r="G9" s="341">
        <f t="shared" ref="G9:L9" si="0">SUM(G11:G19)</f>
        <v>0</v>
      </c>
      <c r="H9" s="341">
        <f t="shared" si="0"/>
        <v>100</v>
      </c>
      <c r="I9" s="341">
        <f t="shared" si="0"/>
        <v>0</v>
      </c>
      <c r="J9" s="341">
        <f t="shared" si="0"/>
        <v>241.5</v>
      </c>
      <c r="K9" s="341">
        <f t="shared" si="0"/>
        <v>0</v>
      </c>
      <c r="L9" s="341">
        <f t="shared" si="0"/>
        <v>0</v>
      </c>
      <c r="M9" s="97"/>
      <c r="N9" s="98">
        <v>0</v>
      </c>
      <c r="O9" s="98">
        <f>O11+O12+O13+O14+O15+O16+O17+O19</f>
        <v>100</v>
      </c>
      <c r="P9" s="98">
        <f>P11+P12+P13+P14+P15+P16+P17+P18+P19</f>
        <v>241.5</v>
      </c>
      <c r="Q9" s="98">
        <f>SUM(Q10:Q19)</f>
        <v>0</v>
      </c>
      <c r="R9" s="583" t="s">
        <v>628</v>
      </c>
      <c r="S9" s="534" t="s">
        <v>346</v>
      </c>
      <c r="T9" s="534" t="s">
        <v>405</v>
      </c>
      <c r="U9" s="534" t="s">
        <v>393</v>
      </c>
      <c r="V9" s="247" t="s">
        <v>571</v>
      </c>
    </row>
    <row r="10" spans="1:22">
      <c r="A10" s="469"/>
      <c r="B10" s="582"/>
      <c r="C10" s="560"/>
      <c r="D10" s="327" t="s">
        <v>2</v>
      </c>
      <c r="E10" s="327"/>
      <c r="F10" s="327"/>
      <c r="G10" s="323"/>
      <c r="H10" s="327"/>
      <c r="I10" s="323"/>
      <c r="J10" s="327"/>
      <c r="K10" s="323"/>
      <c r="L10" s="60">
        <v>0</v>
      </c>
      <c r="M10" s="323" t="s">
        <v>334</v>
      </c>
      <c r="N10" s="101"/>
      <c r="O10" s="101"/>
      <c r="P10" s="101"/>
      <c r="Q10" s="102"/>
      <c r="R10" s="583"/>
      <c r="S10" s="534"/>
      <c r="T10" s="534"/>
      <c r="U10" s="534"/>
      <c r="V10" s="247" t="s">
        <v>575</v>
      </c>
    </row>
    <row r="11" spans="1:22">
      <c r="A11" s="469"/>
      <c r="B11" s="582"/>
      <c r="C11" s="560"/>
      <c r="D11" s="327" t="s">
        <v>3</v>
      </c>
      <c r="E11" s="60">
        <f>SUM(F11:L11)</f>
        <v>125.5</v>
      </c>
      <c r="F11" s="60">
        <v>0</v>
      </c>
      <c r="G11" s="323" t="s">
        <v>334</v>
      </c>
      <c r="H11" s="60">
        <v>100</v>
      </c>
      <c r="I11" s="323" t="s">
        <v>254</v>
      </c>
      <c r="J11" s="327">
        <v>25.5</v>
      </c>
      <c r="K11" s="323" t="s">
        <v>254</v>
      </c>
      <c r="L11" s="60">
        <v>0</v>
      </c>
      <c r="M11" s="323" t="s">
        <v>334</v>
      </c>
      <c r="N11" s="101">
        <v>0</v>
      </c>
      <c r="O11" s="101">
        <v>100</v>
      </c>
      <c r="P11" s="101">
        <v>25.5</v>
      </c>
      <c r="Q11" s="101">
        <v>0</v>
      </c>
      <c r="R11" s="583"/>
      <c r="S11" s="534"/>
      <c r="T11" s="534"/>
      <c r="U11" s="534"/>
      <c r="V11" s="247" t="s">
        <v>578</v>
      </c>
    </row>
    <row r="12" spans="1:22">
      <c r="A12" s="469"/>
      <c r="B12" s="582"/>
      <c r="C12" s="560"/>
      <c r="D12" s="327" t="s">
        <v>4</v>
      </c>
      <c r="E12" s="60">
        <f t="shared" ref="E12:E19" si="1">SUM(F12:L12)</f>
        <v>27</v>
      </c>
      <c r="F12" s="60">
        <v>0</v>
      </c>
      <c r="G12" s="323" t="s">
        <v>334</v>
      </c>
      <c r="H12" s="60">
        <v>0</v>
      </c>
      <c r="I12" s="323" t="s">
        <v>334</v>
      </c>
      <c r="J12" s="60">
        <v>27</v>
      </c>
      <c r="K12" s="323" t="s">
        <v>334</v>
      </c>
      <c r="L12" s="60">
        <v>0</v>
      </c>
      <c r="M12" s="323" t="s">
        <v>334</v>
      </c>
      <c r="N12" s="101">
        <v>0</v>
      </c>
      <c r="O12" s="101">
        <v>0</v>
      </c>
      <c r="P12" s="101">
        <v>27</v>
      </c>
      <c r="Q12" s="101">
        <v>0</v>
      </c>
      <c r="R12" s="583"/>
      <c r="S12" s="534"/>
      <c r="T12" s="534"/>
      <c r="U12" s="534"/>
      <c r="V12" s="247"/>
    </row>
    <row r="13" spans="1:22">
      <c r="A13" s="469"/>
      <c r="B13" s="582"/>
      <c r="C13" s="560"/>
      <c r="D13" s="327" t="s">
        <v>5</v>
      </c>
      <c r="E13" s="60">
        <f t="shared" si="1"/>
        <v>27</v>
      </c>
      <c r="F13" s="60">
        <v>0</v>
      </c>
      <c r="G13" s="323" t="s">
        <v>334</v>
      </c>
      <c r="H13" s="60">
        <v>0</v>
      </c>
      <c r="I13" s="323" t="s">
        <v>334</v>
      </c>
      <c r="J13" s="60">
        <v>27</v>
      </c>
      <c r="K13" s="323" t="s">
        <v>334</v>
      </c>
      <c r="L13" s="60">
        <v>0</v>
      </c>
      <c r="M13" s="323" t="s">
        <v>334</v>
      </c>
      <c r="N13" s="101">
        <v>0</v>
      </c>
      <c r="O13" s="101">
        <v>0</v>
      </c>
      <c r="P13" s="101">
        <v>27</v>
      </c>
      <c r="Q13" s="101">
        <v>0</v>
      </c>
      <c r="R13" s="583"/>
      <c r="S13" s="534"/>
      <c r="T13" s="534"/>
      <c r="U13" s="534"/>
      <c r="V13" s="357" t="s">
        <v>656</v>
      </c>
    </row>
    <row r="14" spans="1:22">
      <c r="A14" s="469"/>
      <c r="B14" s="582"/>
      <c r="C14" s="560"/>
      <c r="D14" s="327" t="s">
        <v>6</v>
      </c>
      <c r="E14" s="60">
        <f t="shared" si="1"/>
        <v>27</v>
      </c>
      <c r="F14" s="60">
        <v>0</v>
      </c>
      <c r="G14" s="323" t="s">
        <v>334</v>
      </c>
      <c r="H14" s="60">
        <v>0</v>
      </c>
      <c r="I14" s="323" t="s">
        <v>334</v>
      </c>
      <c r="J14" s="60">
        <v>27</v>
      </c>
      <c r="K14" s="323" t="s">
        <v>334</v>
      </c>
      <c r="L14" s="60">
        <v>0</v>
      </c>
      <c r="M14" s="323" t="s">
        <v>334</v>
      </c>
      <c r="N14" s="101">
        <v>0</v>
      </c>
      <c r="O14" s="101">
        <v>0</v>
      </c>
      <c r="P14" s="101">
        <v>27</v>
      </c>
      <c r="Q14" s="101">
        <v>0</v>
      </c>
      <c r="R14" s="583"/>
      <c r="S14" s="534"/>
      <c r="T14" s="534"/>
      <c r="U14" s="534"/>
      <c r="V14" s="357" t="s">
        <v>657</v>
      </c>
    </row>
    <row r="15" spans="1:22">
      <c r="A15" s="469"/>
      <c r="B15" s="582"/>
      <c r="C15" s="560"/>
      <c r="D15" s="327" t="s">
        <v>7</v>
      </c>
      <c r="E15" s="60">
        <f t="shared" si="1"/>
        <v>27</v>
      </c>
      <c r="F15" s="60">
        <v>0</v>
      </c>
      <c r="G15" s="323" t="s">
        <v>334</v>
      </c>
      <c r="H15" s="60">
        <v>0</v>
      </c>
      <c r="I15" s="323" t="s">
        <v>334</v>
      </c>
      <c r="J15" s="60">
        <v>27</v>
      </c>
      <c r="K15" s="323" t="s">
        <v>334</v>
      </c>
      <c r="L15" s="60">
        <v>0</v>
      </c>
      <c r="M15" s="323" t="s">
        <v>334</v>
      </c>
      <c r="N15" s="101">
        <v>0</v>
      </c>
      <c r="O15" s="101">
        <v>0</v>
      </c>
      <c r="P15" s="101">
        <v>27</v>
      </c>
      <c r="Q15" s="101">
        <v>0</v>
      </c>
      <c r="R15" s="583"/>
      <c r="S15" s="534"/>
      <c r="T15" s="534"/>
      <c r="U15" s="534"/>
      <c r="V15" s="357"/>
    </row>
    <row r="16" spans="1:22">
      <c r="A16" s="469"/>
      <c r="B16" s="582"/>
      <c r="C16" s="560"/>
      <c r="D16" s="327" t="s">
        <v>11</v>
      </c>
      <c r="E16" s="60">
        <f t="shared" si="1"/>
        <v>27</v>
      </c>
      <c r="F16" s="60">
        <v>0</v>
      </c>
      <c r="G16" s="323" t="s">
        <v>334</v>
      </c>
      <c r="H16" s="60">
        <v>0</v>
      </c>
      <c r="I16" s="323" t="s">
        <v>334</v>
      </c>
      <c r="J16" s="60">
        <v>27</v>
      </c>
      <c r="K16" s="323" t="s">
        <v>334</v>
      </c>
      <c r="L16" s="60">
        <v>0</v>
      </c>
      <c r="M16" s="323" t="s">
        <v>334</v>
      </c>
      <c r="N16" s="101">
        <v>0</v>
      </c>
      <c r="O16" s="101">
        <v>0</v>
      </c>
      <c r="P16" s="101">
        <v>27</v>
      </c>
      <c r="Q16" s="101">
        <v>0</v>
      </c>
      <c r="R16" s="583"/>
      <c r="S16" s="534"/>
      <c r="T16" s="534"/>
      <c r="U16" s="534"/>
      <c r="V16" s="357" t="s">
        <v>658</v>
      </c>
    </row>
    <row r="17" spans="1:23">
      <c r="A17" s="469"/>
      <c r="B17" s="582"/>
      <c r="C17" s="560"/>
      <c r="D17" s="327" t="s">
        <v>12</v>
      </c>
      <c r="E17" s="60">
        <f t="shared" si="1"/>
        <v>27</v>
      </c>
      <c r="F17" s="60">
        <v>0</v>
      </c>
      <c r="G17" s="323" t="s">
        <v>334</v>
      </c>
      <c r="H17" s="60">
        <v>0</v>
      </c>
      <c r="I17" s="323" t="s">
        <v>334</v>
      </c>
      <c r="J17" s="60">
        <v>27</v>
      </c>
      <c r="K17" s="323" t="s">
        <v>334</v>
      </c>
      <c r="L17" s="60">
        <v>0</v>
      </c>
      <c r="M17" s="323" t="s">
        <v>334</v>
      </c>
      <c r="N17" s="101">
        <v>0</v>
      </c>
      <c r="O17" s="101">
        <v>0</v>
      </c>
      <c r="P17" s="101">
        <v>27</v>
      </c>
      <c r="Q17" s="101">
        <v>0</v>
      </c>
      <c r="R17" s="583"/>
      <c r="S17" s="534"/>
      <c r="T17" s="534"/>
      <c r="U17" s="534"/>
      <c r="W17" s="247"/>
    </row>
    <row r="18" spans="1:23">
      <c r="A18" s="469"/>
      <c r="B18" s="582"/>
      <c r="C18" s="560"/>
      <c r="D18" s="327" t="s">
        <v>8</v>
      </c>
      <c r="E18" s="60">
        <f t="shared" si="1"/>
        <v>27</v>
      </c>
      <c r="F18" s="60">
        <v>0</v>
      </c>
      <c r="G18" s="323" t="s">
        <v>334</v>
      </c>
      <c r="H18" s="60">
        <v>0</v>
      </c>
      <c r="I18" s="323" t="s">
        <v>334</v>
      </c>
      <c r="J18" s="60">
        <v>27</v>
      </c>
      <c r="K18" s="323" t="s">
        <v>334</v>
      </c>
      <c r="L18" s="60">
        <v>0</v>
      </c>
      <c r="M18" s="323" t="s">
        <v>334</v>
      </c>
      <c r="N18" s="101">
        <v>0</v>
      </c>
      <c r="O18" s="101">
        <v>0</v>
      </c>
      <c r="P18" s="101">
        <v>27</v>
      </c>
      <c r="Q18" s="101">
        <v>0</v>
      </c>
      <c r="R18" s="583"/>
      <c r="S18" s="534"/>
      <c r="T18" s="534"/>
      <c r="U18" s="534"/>
      <c r="W18" s="247"/>
    </row>
    <row r="19" spans="1:23" ht="39.75" customHeight="1">
      <c r="A19" s="469"/>
      <c r="B19" s="582"/>
      <c r="C19" s="560"/>
      <c r="D19" s="327" t="s">
        <v>9</v>
      </c>
      <c r="E19" s="60">
        <f t="shared" si="1"/>
        <v>27</v>
      </c>
      <c r="F19" s="60">
        <v>0</v>
      </c>
      <c r="G19" s="323" t="s">
        <v>334</v>
      </c>
      <c r="H19" s="60">
        <v>0</v>
      </c>
      <c r="I19" s="323" t="s">
        <v>334</v>
      </c>
      <c r="J19" s="60">
        <v>27</v>
      </c>
      <c r="K19" s="323" t="s">
        <v>334</v>
      </c>
      <c r="L19" s="60">
        <v>0</v>
      </c>
      <c r="M19" s="323" t="s">
        <v>334</v>
      </c>
      <c r="N19" s="101">
        <v>0</v>
      </c>
      <c r="O19" s="101">
        <v>0</v>
      </c>
      <c r="P19" s="101">
        <v>27</v>
      </c>
      <c r="Q19" s="101">
        <v>0</v>
      </c>
      <c r="R19" s="583"/>
      <c r="S19" s="534"/>
      <c r="T19" s="534"/>
      <c r="U19" s="534"/>
      <c r="W19" s="247"/>
    </row>
    <row r="20" spans="1:23" ht="139.5" customHeight="1">
      <c r="A20" s="469" t="s">
        <v>74</v>
      </c>
      <c r="B20" s="563" t="s">
        <v>17</v>
      </c>
      <c r="C20" s="560" t="s">
        <v>700</v>
      </c>
      <c r="D20" s="103" t="s">
        <v>4</v>
      </c>
      <c r="E20" s="104">
        <f>E22</f>
        <v>77.3</v>
      </c>
      <c r="F20" s="104">
        <f t="shared" ref="F20:L20" si="2">F22</f>
        <v>0</v>
      </c>
      <c r="G20" s="104" t="str">
        <f t="shared" si="2"/>
        <v>-</v>
      </c>
      <c r="H20" s="104">
        <f t="shared" si="2"/>
        <v>75</v>
      </c>
      <c r="I20" s="104" t="str">
        <f t="shared" si="2"/>
        <v>-</v>
      </c>
      <c r="J20" s="104">
        <f t="shared" si="2"/>
        <v>2.2999999999999998</v>
      </c>
      <c r="K20" s="104" t="str">
        <f t="shared" si="2"/>
        <v>-</v>
      </c>
      <c r="L20" s="104">
        <f t="shared" si="2"/>
        <v>0</v>
      </c>
      <c r="M20" s="178"/>
      <c r="N20" s="106">
        <f>SUM(N22:N22)</f>
        <v>0</v>
      </c>
      <c r="O20" s="106">
        <f>SUM(O22:O22)</f>
        <v>0</v>
      </c>
      <c r="P20" s="106" t="e">
        <f>P22+#REF!+#REF!+#REF!+#REF!+#REF!+#REF!+#REF!+#REF!</f>
        <v>#REF!</v>
      </c>
      <c r="Q20" s="106" t="e">
        <f>Q22+#REF!+#REF!+#REF!+#REF!+#REF!+#REF!+#REF!+#REF!</f>
        <v>#REF!</v>
      </c>
      <c r="R20" s="584" t="s">
        <v>629</v>
      </c>
      <c r="S20" s="562">
        <v>48</v>
      </c>
      <c r="T20" s="562" t="s">
        <v>404</v>
      </c>
      <c r="U20" s="562" t="s">
        <v>387</v>
      </c>
      <c r="V20" s="413" t="s">
        <v>659</v>
      </c>
    </row>
    <row r="21" spans="1:23" ht="24.75" customHeight="1">
      <c r="A21" s="469"/>
      <c r="B21" s="563"/>
      <c r="C21" s="560"/>
      <c r="D21" s="107" t="s">
        <v>2</v>
      </c>
      <c r="E21" s="108"/>
      <c r="F21" s="107"/>
      <c r="G21" s="109"/>
      <c r="H21" s="107"/>
      <c r="I21" s="109"/>
      <c r="J21" s="107"/>
      <c r="K21" s="109"/>
      <c r="L21" s="107"/>
      <c r="M21" s="109"/>
      <c r="N21" s="106"/>
      <c r="O21" s="106"/>
      <c r="P21" s="110"/>
      <c r="Q21" s="110"/>
      <c r="R21" s="584"/>
      <c r="S21" s="562"/>
      <c r="T21" s="562"/>
      <c r="U21" s="562"/>
      <c r="V21" t="s">
        <v>703</v>
      </c>
    </row>
    <row r="22" spans="1:23" ht="23.25" customHeight="1">
      <c r="A22" s="469"/>
      <c r="B22" s="563"/>
      <c r="C22" s="560"/>
      <c r="D22" s="298" t="s">
        <v>4</v>
      </c>
      <c r="E22" s="108">
        <f>F22+H22+J22+L22</f>
        <v>77.3</v>
      </c>
      <c r="F22" s="108">
        <v>0</v>
      </c>
      <c r="G22" s="112" t="s">
        <v>334</v>
      </c>
      <c r="H22" s="108">
        <v>75</v>
      </c>
      <c r="I22" s="112" t="s">
        <v>334</v>
      </c>
      <c r="J22" s="108">
        <v>2.2999999999999998</v>
      </c>
      <c r="K22" s="112" t="s">
        <v>334</v>
      </c>
      <c r="L22" s="108">
        <v>0</v>
      </c>
      <c r="M22" s="116" t="s">
        <v>334</v>
      </c>
      <c r="N22" s="110">
        <v>0</v>
      </c>
      <c r="O22" s="110">
        <v>0</v>
      </c>
      <c r="P22" s="111">
        <v>0</v>
      </c>
      <c r="Q22" s="111">
        <v>0</v>
      </c>
      <c r="R22" s="584"/>
      <c r="S22" s="562"/>
      <c r="T22" s="562"/>
      <c r="U22" s="562"/>
    </row>
    <row r="23" spans="1:23" ht="143.25" customHeight="1">
      <c r="A23" s="469" t="s">
        <v>75</v>
      </c>
      <c r="B23" s="557" t="s">
        <v>18</v>
      </c>
      <c r="C23" s="587" t="s">
        <v>103</v>
      </c>
      <c r="D23" s="103" t="s">
        <v>10</v>
      </c>
      <c r="E23" s="104">
        <f>E25+E26</f>
        <v>1379.02</v>
      </c>
      <c r="F23" s="104">
        <f>F25+F26</f>
        <v>1344.67</v>
      </c>
      <c r="G23" s="104" t="e">
        <f t="shared" ref="G23:L23" si="3">G25+G26</f>
        <v>#VALUE!</v>
      </c>
      <c r="H23" s="104">
        <f t="shared" si="3"/>
        <v>27.45</v>
      </c>
      <c r="I23" s="104" t="e">
        <f t="shared" si="3"/>
        <v>#VALUE!</v>
      </c>
      <c r="J23" s="104">
        <f t="shared" si="3"/>
        <v>6.8999999999999995</v>
      </c>
      <c r="K23" s="104" t="e">
        <f t="shared" si="3"/>
        <v>#VALUE!</v>
      </c>
      <c r="L23" s="104">
        <f t="shared" si="3"/>
        <v>0</v>
      </c>
      <c r="M23" s="105"/>
      <c r="N23" s="106">
        <f>SUM(N25:N25)</f>
        <v>0</v>
      </c>
      <c r="O23" s="106">
        <f>SUM(O25:O25)</f>
        <v>0</v>
      </c>
      <c r="P23" s="106" t="e">
        <f>P25+#REF!+#REF!+#REF!+#REF!+#REF!+#REF!+#REF!+#REF!</f>
        <v>#REF!</v>
      </c>
      <c r="Q23" s="106" t="e">
        <f>Q25+#REF!+#REF!+#REF!+#REF!+#REF!+#REF!+#REF!+#REF!</f>
        <v>#REF!</v>
      </c>
      <c r="R23" s="578" t="s">
        <v>630</v>
      </c>
      <c r="S23" s="556">
        <v>1379</v>
      </c>
      <c r="T23" s="556" t="s">
        <v>404</v>
      </c>
      <c r="U23" s="556" t="s">
        <v>387</v>
      </c>
      <c r="V23" s="247" t="s">
        <v>660</v>
      </c>
    </row>
    <row r="24" spans="1:23" ht="25.5" customHeight="1">
      <c r="A24" s="469"/>
      <c r="B24" s="558"/>
      <c r="C24" s="588"/>
      <c r="D24" s="329" t="s">
        <v>2</v>
      </c>
      <c r="E24" s="108"/>
      <c r="F24" s="108"/>
      <c r="G24" s="324"/>
      <c r="H24" s="108"/>
      <c r="I24" s="324"/>
      <c r="J24" s="108"/>
      <c r="K24" s="324"/>
      <c r="L24" s="108"/>
      <c r="M24" s="325"/>
      <c r="N24" s="110"/>
      <c r="O24" s="110"/>
      <c r="P24" s="111"/>
      <c r="Q24" s="111"/>
      <c r="R24" s="579"/>
      <c r="S24" s="556"/>
      <c r="T24" s="556"/>
      <c r="U24" s="556"/>
      <c r="V24" t="s">
        <v>702</v>
      </c>
    </row>
    <row r="25" spans="1:23" ht="25.5" customHeight="1">
      <c r="A25" s="469"/>
      <c r="B25" s="558"/>
      <c r="C25" s="588"/>
      <c r="D25" s="329" t="s">
        <v>11</v>
      </c>
      <c r="E25" s="409">
        <f>SUM(F25:L25)</f>
        <v>827.41</v>
      </c>
      <c r="F25" s="410">
        <v>806.8</v>
      </c>
      <c r="G25" s="411"/>
      <c r="H25" s="412">
        <v>16.47</v>
      </c>
      <c r="I25" s="409" t="s">
        <v>334</v>
      </c>
      <c r="J25" s="409">
        <v>4.1399999999999997</v>
      </c>
      <c r="K25" s="409" t="s">
        <v>334</v>
      </c>
      <c r="L25" s="409">
        <v>0</v>
      </c>
      <c r="M25" s="325" t="s">
        <v>334</v>
      </c>
      <c r="N25" s="110">
        <v>0</v>
      </c>
      <c r="O25" s="110">
        <v>0</v>
      </c>
      <c r="P25" s="111">
        <v>0</v>
      </c>
      <c r="Q25" s="111">
        <v>0</v>
      </c>
      <c r="R25" s="579"/>
      <c r="S25" s="556"/>
      <c r="T25" s="556"/>
      <c r="U25" s="556"/>
    </row>
    <row r="26" spans="1:23" ht="34.5" customHeight="1">
      <c r="A26" s="469"/>
      <c r="B26" s="559"/>
      <c r="C26" s="589"/>
      <c r="D26" s="329" t="s">
        <v>12</v>
      </c>
      <c r="E26" s="409">
        <f>SUM(F26:L26)</f>
        <v>551.61</v>
      </c>
      <c r="F26" s="409">
        <v>537.87</v>
      </c>
      <c r="G26" s="409" t="s">
        <v>334</v>
      </c>
      <c r="H26" s="409">
        <v>10.98</v>
      </c>
      <c r="I26" s="409" t="s">
        <v>334</v>
      </c>
      <c r="J26" s="409">
        <v>2.76</v>
      </c>
      <c r="K26" s="409" t="s">
        <v>334</v>
      </c>
      <c r="L26" s="409">
        <v>0</v>
      </c>
      <c r="M26" s="325"/>
      <c r="N26" s="110"/>
      <c r="O26" s="110"/>
      <c r="P26" s="111"/>
      <c r="Q26" s="111"/>
      <c r="R26" s="580"/>
      <c r="S26" s="556"/>
      <c r="T26" s="556"/>
      <c r="U26" s="556"/>
    </row>
    <row r="27" spans="1:23" s="2" customFormat="1" ht="30" customHeight="1">
      <c r="A27" s="469" t="s">
        <v>76</v>
      </c>
      <c r="B27" s="463" t="s">
        <v>432</v>
      </c>
      <c r="C27" s="560" t="s">
        <v>642</v>
      </c>
      <c r="D27" s="113" t="s">
        <v>255</v>
      </c>
      <c r="E27" s="113">
        <f>E29+E30+E31+E32+E33</f>
        <v>212.2</v>
      </c>
      <c r="F27" s="192">
        <v>0</v>
      </c>
      <c r="G27" s="114"/>
      <c r="H27" s="192">
        <f>H30+H31+H32+H33</f>
        <v>207.7</v>
      </c>
      <c r="I27" s="114"/>
      <c r="J27" s="192">
        <f>J29+J30+J31+J32+J33</f>
        <v>4.5</v>
      </c>
      <c r="K27" s="114"/>
      <c r="L27" s="192">
        <f>0</f>
        <v>0</v>
      </c>
      <c r="M27" s="114"/>
      <c r="N27" s="115" t="e">
        <f>N29+N30+N31+N32+#REF!+N33+#REF!+#REF!+#REF!</f>
        <v>#REF!</v>
      </c>
      <c r="O27" s="115">
        <f>O29+O30+O31+O32</f>
        <v>107.2</v>
      </c>
      <c r="P27" s="115" t="e">
        <f>P32+#REF!+P33+#REF!+#REF!+#REF!+P29+P30+P31</f>
        <v>#REF!</v>
      </c>
      <c r="Q27" s="115" t="e">
        <f>Q29+Q30+Q31+Q32+#REF!+Q33+#REF!+#REF!+#REF!</f>
        <v>#REF!</v>
      </c>
      <c r="R27" s="489" t="s">
        <v>526</v>
      </c>
      <c r="S27" s="561" t="s">
        <v>346</v>
      </c>
      <c r="T27" s="561" t="s">
        <v>407</v>
      </c>
      <c r="U27" s="561" t="s">
        <v>386</v>
      </c>
    </row>
    <row r="28" spans="1:23" s="2" customFormat="1">
      <c r="A28" s="469"/>
      <c r="B28" s="463"/>
      <c r="C28" s="560"/>
      <c r="D28" s="328" t="s">
        <v>2</v>
      </c>
      <c r="E28" s="328"/>
      <c r="F28" s="328"/>
      <c r="G28" s="326"/>
      <c r="H28" s="328"/>
      <c r="I28" s="326"/>
      <c r="J28" s="328"/>
      <c r="K28" s="326"/>
      <c r="L28" s="328"/>
      <c r="M28" s="326"/>
      <c r="N28" s="118"/>
      <c r="O28" s="118"/>
      <c r="P28" s="118"/>
      <c r="Q28" s="118"/>
      <c r="R28" s="489"/>
      <c r="S28" s="561"/>
      <c r="T28" s="561"/>
      <c r="U28" s="561"/>
    </row>
    <row r="29" spans="1:23" s="2" customFormat="1">
      <c r="A29" s="469"/>
      <c r="B29" s="463"/>
      <c r="C29" s="560"/>
      <c r="D29" s="328" t="s">
        <v>3</v>
      </c>
      <c r="E29" s="328">
        <f>F29+H29+J29+L29</f>
        <v>1.2</v>
      </c>
      <c r="F29" s="333">
        <v>0</v>
      </c>
      <c r="G29" s="326" t="s">
        <v>334</v>
      </c>
      <c r="H29" s="328">
        <v>0</v>
      </c>
      <c r="I29" s="326" t="s">
        <v>334</v>
      </c>
      <c r="J29" s="328">
        <v>1.2</v>
      </c>
      <c r="K29" s="326" t="s">
        <v>254</v>
      </c>
      <c r="L29" s="333">
        <v>0</v>
      </c>
      <c r="M29" s="326" t="s">
        <v>334</v>
      </c>
      <c r="N29" s="119">
        <v>0</v>
      </c>
      <c r="O29" s="120">
        <v>0</v>
      </c>
      <c r="P29" s="120">
        <v>1.2</v>
      </c>
      <c r="Q29" s="120">
        <v>0</v>
      </c>
      <c r="R29" s="489"/>
      <c r="S29" s="561"/>
      <c r="T29" s="561"/>
      <c r="U29" s="561"/>
      <c r="V29" s="249" t="s">
        <v>658</v>
      </c>
    </row>
    <row r="30" spans="1:23" s="2" customFormat="1">
      <c r="A30" s="469"/>
      <c r="B30" s="463"/>
      <c r="C30" s="560"/>
      <c r="D30" s="328" t="s">
        <v>4</v>
      </c>
      <c r="E30" s="328">
        <f t="shared" ref="E30:E33" si="4">F30+H30+J30+L30</f>
        <v>3.4</v>
      </c>
      <c r="F30" s="333">
        <v>0</v>
      </c>
      <c r="G30" s="326" t="s">
        <v>334</v>
      </c>
      <c r="H30" s="328">
        <v>2.4</v>
      </c>
      <c r="I30" s="326" t="s">
        <v>334</v>
      </c>
      <c r="J30" s="333">
        <v>1</v>
      </c>
      <c r="K30" s="326" t="s">
        <v>334</v>
      </c>
      <c r="L30" s="333">
        <v>0</v>
      </c>
      <c r="M30" s="326" t="s">
        <v>334</v>
      </c>
      <c r="N30" s="119">
        <v>0</v>
      </c>
      <c r="O30" s="120">
        <v>2.4</v>
      </c>
      <c r="P30" s="120">
        <v>1</v>
      </c>
      <c r="Q30" s="120">
        <v>0</v>
      </c>
      <c r="R30" s="489"/>
      <c r="S30" s="561"/>
      <c r="T30" s="561"/>
      <c r="U30" s="561"/>
      <c r="V30" s="2" t="s">
        <v>701</v>
      </c>
    </row>
    <row r="31" spans="1:23" s="2" customFormat="1">
      <c r="A31" s="469"/>
      <c r="B31" s="463"/>
      <c r="C31" s="560"/>
      <c r="D31" s="328" t="s">
        <v>37</v>
      </c>
      <c r="E31" s="328">
        <f t="shared" si="4"/>
        <v>5.8</v>
      </c>
      <c r="F31" s="333">
        <v>0</v>
      </c>
      <c r="G31" s="326" t="s">
        <v>334</v>
      </c>
      <c r="H31" s="328">
        <v>5.3</v>
      </c>
      <c r="I31" s="326" t="s">
        <v>334</v>
      </c>
      <c r="J31" s="328">
        <v>0.5</v>
      </c>
      <c r="K31" s="326" t="s">
        <v>334</v>
      </c>
      <c r="L31" s="333">
        <v>0</v>
      </c>
      <c r="M31" s="326" t="s">
        <v>334</v>
      </c>
      <c r="N31" s="119">
        <v>0</v>
      </c>
      <c r="O31" s="120">
        <v>4.8</v>
      </c>
      <c r="P31" s="120">
        <v>1</v>
      </c>
      <c r="Q31" s="120">
        <v>0</v>
      </c>
      <c r="R31" s="489"/>
      <c r="S31" s="561"/>
      <c r="T31" s="561"/>
      <c r="U31" s="561"/>
    </row>
    <row r="32" spans="1:23" s="2" customFormat="1">
      <c r="A32" s="469"/>
      <c r="B32" s="463"/>
      <c r="C32" s="560"/>
      <c r="D32" s="328" t="s">
        <v>6</v>
      </c>
      <c r="E32" s="333">
        <f t="shared" si="4"/>
        <v>101</v>
      </c>
      <c r="F32" s="333">
        <v>0</v>
      </c>
      <c r="G32" s="326" t="s">
        <v>334</v>
      </c>
      <c r="H32" s="333">
        <v>100</v>
      </c>
      <c r="I32" s="181" t="s">
        <v>334</v>
      </c>
      <c r="J32" s="333">
        <v>1</v>
      </c>
      <c r="K32" s="326" t="s">
        <v>334</v>
      </c>
      <c r="L32" s="333">
        <v>0</v>
      </c>
      <c r="M32" s="326" t="s">
        <v>334</v>
      </c>
      <c r="N32" s="119">
        <v>0</v>
      </c>
      <c r="O32" s="120">
        <v>100</v>
      </c>
      <c r="P32" s="120">
        <v>1</v>
      </c>
      <c r="Q32" s="120">
        <v>0</v>
      </c>
      <c r="R32" s="489"/>
      <c r="S32" s="561"/>
      <c r="T32" s="561"/>
      <c r="U32" s="561"/>
    </row>
    <row r="33" spans="1:22" s="2" customFormat="1" ht="22.5" customHeight="1">
      <c r="A33" s="469"/>
      <c r="B33" s="463"/>
      <c r="C33" s="560"/>
      <c r="D33" s="328" t="s">
        <v>11</v>
      </c>
      <c r="E33" s="333">
        <f t="shared" si="4"/>
        <v>100.8</v>
      </c>
      <c r="F33" s="333">
        <v>0</v>
      </c>
      <c r="G33" s="326" t="s">
        <v>334</v>
      </c>
      <c r="H33" s="333">
        <v>100</v>
      </c>
      <c r="I33" s="326" t="s">
        <v>334</v>
      </c>
      <c r="J33" s="328">
        <v>0.8</v>
      </c>
      <c r="K33" s="326" t="s">
        <v>334</v>
      </c>
      <c r="L33" s="333">
        <v>0</v>
      </c>
      <c r="M33" s="326" t="s">
        <v>334</v>
      </c>
      <c r="N33" s="119">
        <v>0</v>
      </c>
      <c r="O33" s="120">
        <v>100</v>
      </c>
      <c r="P33" s="120">
        <v>0.8</v>
      </c>
      <c r="Q33" s="120">
        <v>0</v>
      </c>
      <c r="R33" s="489"/>
      <c r="S33" s="561"/>
      <c r="T33" s="561"/>
      <c r="U33" s="561"/>
      <c r="V33" s="249"/>
    </row>
    <row r="34" spans="1:22" ht="103.5" customHeight="1">
      <c r="A34" s="469" t="s">
        <v>84</v>
      </c>
      <c r="B34" s="563" t="s">
        <v>38</v>
      </c>
      <c r="C34" s="587" t="s">
        <v>631</v>
      </c>
      <c r="D34" s="319" t="s">
        <v>10</v>
      </c>
      <c r="E34" s="319">
        <f>E36</f>
        <v>28.5</v>
      </c>
      <c r="F34" s="131">
        <v>0</v>
      </c>
      <c r="G34" s="122"/>
      <c r="H34" s="319">
        <f>H36</f>
        <v>28.2</v>
      </c>
      <c r="I34" s="122"/>
      <c r="J34" s="319">
        <f>J36</f>
        <v>0.3</v>
      </c>
      <c r="K34" s="122"/>
      <c r="L34" s="131">
        <v>0</v>
      </c>
      <c r="M34" s="122"/>
      <c r="N34" s="123">
        <f>SUM(N35:N36)</f>
        <v>0</v>
      </c>
      <c r="O34" s="123">
        <f>SUM(O35:O36)</f>
        <v>28.2</v>
      </c>
      <c r="P34" s="123">
        <f>SUM(P35:P36)</f>
        <v>0.3</v>
      </c>
      <c r="Q34" s="123">
        <f>SUM(Q35:Q36)</f>
        <v>0</v>
      </c>
      <c r="R34" s="577" t="s">
        <v>632</v>
      </c>
      <c r="S34" s="576" t="s">
        <v>346</v>
      </c>
      <c r="T34" s="576" t="s">
        <v>408</v>
      </c>
      <c r="U34" s="556" t="s">
        <v>387</v>
      </c>
      <c r="V34" s="357" t="s">
        <v>661</v>
      </c>
    </row>
    <row r="35" spans="1:22" ht="15.75" hidden="1" customHeight="1">
      <c r="A35" s="469"/>
      <c r="B35" s="563"/>
      <c r="C35" s="588"/>
      <c r="D35" s="318" t="s">
        <v>2</v>
      </c>
      <c r="E35" s="318"/>
      <c r="F35" s="318"/>
      <c r="G35" s="320"/>
      <c r="H35" s="318"/>
      <c r="I35" s="320"/>
      <c r="J35" s="318"/>
      <c r="K35" s="320"/>
      <c r="L35" s="318"/>
      <c r="M35" s="320"/>
      <c r="N35" s="119"/>
      <c r="O35" s="119"/>
      <c r="P35" s="119"/>
      <c r="Q35" s="119"/>
      <c r="R35" s="577"/>
      <c r="S35" s="576"/>
      <c r="T35" s="576"/>
      <c r="U35" s="556"/>
    </row>
    <row r="36" spans="1:22" ht="15.75" customHeight="1">
      <c r="A36" s="469"/>
      <c r="B36" s="563"/>
      <c r="C36" s="590"/>
      <c r="D36" s="318" t="s">
        <v>5</v>
      </c>
      <c r="E36" s="318">
        <f>F36+H36+J36</f>
        <v>28.5</v>
      </c>
      <c r="F36" s="132">
        <v>0</v>
      </c>
      <c r="G36" s="320" t="s">
        <v>334</v>
      </c>
      <c r="H36" s="318">
        <v>28.2</v>
      </c>
      <c r="I36" s="320" t="s">
        <v>334</v>
      </c>
      <c r="J36" s="318">
        <v>0.3</v>
      </c>
      <c r="K36" s="320" t="s">
        <v>334</v>
      </c>
      <c r="L36" s="193">
        <v>0</v>
      </c>
      <c r="M36" s="320" t="s">
        <v>334</v>
      </c>
      <c r="N36" s="118">
        <v>0</v>
      </c>
      <c r="O36" s="118">
        <v>28.2</v>
      </c>
      <c r="P36" s="119">
        <v>0.3</v>
      </c>
      <c r="Q36" s="119">
        <v>0</v>
      </c>
      <c r="R36" s="577"/>
      <c r="S36" s="576"/>
      <c r="T36" s="576"/>
      <c r="U36" s="556"/>
    </row>
    <row r="37" spans="1:22" ht="84" customHeight="1">
      <c r="A37" s="469" t="s">
        <v>85</v>
      </c>
      <c r="B37" s="463" t="s">
        <v>39</v>
      </c>
      <c r="C37" s="560" t="s">
        <v>631</v>
      </c>
      <c r="D37" s="319" t="s">
        <v>10</v>
      </c>
      <c r="E37" s="319">
        <f>E39</f>
        <v>29.5</v>
      </c>
      <c r="F37" s="131">
        <f>F39</f>
        <v>0</v>
      </c>
      <c r="G37" s="122"/>
      <c r="H37" s="319">
        <f>H39</f>
        <v>29.2</v>
      </c>
      <c r="I37" s="122"/>
      <c r="J37" s="319">
        <f>J39</f>
        <v>0.3</v>
      </c>
      <c r="K37" s="122"/>
      <c r="L37" s="194">
        <f>L39</f>
        <v>0</v>
      </c>
      <c r="M37" s="122"/>
      <c r="N37" s="123">
        <f>SUM(N38:N39)</f>
        <v>0</v>
      </c>
      <c r="O37" s="123">
        <f>SUM(O38:O39)</f>
        <v>29.2</v>
      </c>
      <c r="P37" s="123">
        <f>SUM(P38:P39)</f>
        <v>0.3</v>
      </c>
      <c r="Q37" s="123">
        <f>SUM(Q38:Q39)</f>
        <v>0</v>
      </c>
      <c r="R37" s="577" t="s">
        <v>633</v>
      </c>
      <c r="S37" s="576" t="s">
        <v>346</v>
      </c>
      <c r="T37" s="576" t="s">
        <v>408</v>
      </c>
      <c r="U37" s="556" t="s">
        <v>387</v>
      </c>
      <c r="V37" s="357" t="s">
        <v>661</v>
      </c>
    </row>
    <row r="38" spans="1:22" ht="15" customHeight="1">
      <c r="A38" s="469"/>
      <c r="B38" s="463"/>
      <c r="C38" s="560"/>
      <c r="D38" s="318" t="s">
        <v>2</v>
      </c>
      <c r="E38" s="318"/>
      <c r="F38" s="132"/>
      <c r="G38" s="320"/>
      <c r="H38" s="318"/>
      <c r="I38" s="320"/>
      <c r="J38" s="318"/>
      <c r="K38" s="320"/>
      <c r="L38" s="193"/>
      <c r="M38" s="320"/>
      <c r="N38" s="119"/>
      <c r="O38" s="119"/>
      <c r="P38" s="119"/>
      <c r="Q38" s="119"/>
      <c r="R38" s="577"/>
      <c r="S38" s="576"/>
      <c r="T38" s="576"/>
      <c r="U38" s="556"/>
    </row>
    <row r="39" spans="1:22" ht="18.75" customHeight="1">
      <c r="A39" s="469"/>
      <c r="B39" s="463"/>
      <c r="C39" s="560"/>
      <c r="D39" s="318" t="s">
        <v>5</v>
      </c>
      <c r="E39" s="318">
        <f>F39+H39+J39</f>
        <v>29.5</v>
      </c>
      <c r="F39" s="132">
        <v>0</v>
      </c>
      <c r="G39" s="320" t="s">
        <v>334</v>
      </c>
      <c r="H39" s="318">
        <v>29.2</v>
      </c>
      <c r="I39" s="320" t="s">
        <v>334</v>
      </c>
      <c r="J39" s="318">
        <v>0.3</v>
      </c>
      <c r="K39" s="320" t="s">
        <v>334</v>
      </c>
      <c r="L39" s="193">
        <v>0</v>
      </c>
      <c r="M39" s="320" t="s">
        <v>334</v>
      </c>
      <c r="N39" s="118">
        <v>0</v>
      </c>
      <c r="O39" s="118">
        <v>29.2</v>
      </c>
      <c r="P39" s="119">
        <v>0.3</v>
      </c>
      <c r="Q39" s="119">
        <v>0</v>
      </c>
      <c r="R39" s="577"/>
      <c r="S39" s="576"/>
      <c r="T39" s="576"/>
      <c r="U39" s="556"/>
    </row>
    <row r="40" spans="1:22" ht="27" customHeight="1">
      <c r="A40" s="564" t="s">
        <v>86</v>
      </c>
      <c r="B40" s="567" t="s">
        <v>58</v>
      </c>
      <c r="C40" s="570" t="s">
        <v>634</v>
      </c>
      <c r="D40" s="95" t="s">
        <v>159</v>
      </c>
      <c r="E40" s="96">
        <f>E42+E43+E44+E45</f>
        <v>8.5</v>
      </c>
      <c r="F40" s="96">
        <f t="shared" ref="F40:L40" si="5">F42+F43+F44+F45</f>
        <v>0</v>
      </c>
      <c r="G40" s="96" t="e">
        <f t="shared" si="5"/>
        <v>#VALUE!</v>
      </c>
      <c r="H40" s="96">
        <f t="shared" si="5"/>
        <v>0</v>
      </c>
      <c r="I40" s="96" t="e">
        <f t="shared" si="5"/>
        <v>#VALUE!</v>
      </c>
      <c r="J40" s="96">
        <f t="shared" si="5"/>
        <v>8.5</v>
      </c>
      <c r="K40" s="96" t="e">
        <f t="shared" si="5"/>
        <v>#VALUE!</v>
      </c>
      <c r="L40" s="96">
        <f t="shared" si="5"/>
        <v>0</v>
      </c>
      <c r="M40" s="97"/>
      <c r="N40" s="125">
        <v>0</v>
      </c>
      <c r="O40" s="125" t="e">
        <f>O42+O43+O44+#REF!+#REF!+#REF!+#REF!+#REF!</f>
        <v>#REF!</v>
      </c>
      <c r="P40" s="125" t="e">
        <f>P42+P43+P44+#REF!+#REF!+#REF!+#REF!+#REF!+#REF!</f>
        <v>#REF!</v>
      </c>
      <c r="Q40" s="125">
        <f>SUM(Q41:Q44)</f>
        <v>0</v>
      </c>
      <c r="R40" s="573" t="s">
        <v>527</v>
      </c>
      <c r="S40" s="535" t="s">
        <v>346</v>
      </c>
      <c r="T40" s="535" t="s">
        <v>409</v>
      </c>
      <c r="U40" s="535" t="s">
        <v>385</v>
      </c>
    </row>
    <row r="41" spans="1:22" ht="27" customHeight="1">
      <c r="A41" s="565"/>
      <c r="B41" s="568"/>
      <c r="C41" s="571"/>
      <c r="D41" s="99" t="s">
        <v>2</v>
      </c>
      <c r="E41" s="99"/>
      <c r="F41" s="60"/>
      <c r="G41" s="100"/>
      <c r="H41" s="60"/>
      <c r="I41" s="100"/>
      <c r="J41" s="99"/>
      <c r="K41" s="100"/>
      <c r="L41" s="60"/>
      <c r="M41" s="100"/>
      <c r="N41" s="126"/>
      <c r="O41" s="126"/>
      <c r="P41" s="126"/>
      <c r="Q41" s="127"/>
      <c r="R41" s="574"/>
      <c r="S41" s="536"/>
      <c r="T41" s="536"/>
      <c r="U41" s="536"/>
    </row>
    <row r="42" spans="1:22" ht="30.75" customHeight="1">
      <c r="A42" s="565"/>
      <c r="B42" s="568"/>
      <c r="C42" s="571"/>
      <c r="D42" s="99" t="s">
        <v>3</v>
      </c>
      <c r="E42" s="60">
        <f>F42+H42+J42+L42</f>
        <v>2.5</v>
      </c>
      <c r="F42" s="60">
        <v>0</v>
      </c>
      <c r="G42" s="100" t="s">
        <v>334</v>
      </c>
      <c r="H42" s="60">
        <v>0</v>
      </c>
      <c r="I42" s="100" t="s">
        <v>334</v>
      </c>
      <c r="J42" s="99">
        <v>2.5</v>
      </c>
      <c r="K42" s="100" t="s">
        <v>254</v>
      </c>
      <c r="L42" s="60">
        <v>0</v>
      </c>
      <c r="M42" s="100" t="s">
        <v>334</v>
      </c>
      <c r="N42" s="126">
        <v>0</v>
      </c>
      <c r="O42" s="126">
        <v>0</v>
      </c>
      <c r="P42" s="126">
        <v>2.5</v>
      </c>
      <c r="Q42" s="126">
        <v>0</v>
      </c>
      <c r="R42" s="574"/>
      <c r="S42" s="536"/>
      <c r="T42" s="536"/>
      <c r="U42" s="536"/>
      <c r="V42" s="247" t="s">
        <v>662</v>
      </c>
    </row>
    <row r="43" spans="1:22">
      <c r="A43" s="565"/>
      <c r="B43" s="568"/>
      <c r="C43" s="571"/>
      <c r="D43" s="99" t="s">
        <v>4</v>
      </c>
      <c r="E43" s="60">
        <f t="shared" ref="E43:E45" si="6">F43+H43+J43+L43</f>
        <v>2</v>
      </c>
      <c r="F43" s="60">
        <v>0</v>
      </c>
      <c r="G43" s="100" t="s">
        <v>334</v>
      </c>
      <c r="H43" s="60">
        <v>0</v>
      </c>
      <c r="I43" s="100" t="s">
        <v>334</v>
      </c>
      <c r="J43" s="60">
        <v>2</v>
      </c>
      <c r="K43" s="100" t="s">
        <v>254</v>
      </c>
      <c r="L43" s="60">
        <v>0</v>
      </c>
      <c r="M43" s="100" t="s">
        <v>334</v>
      </c>
      <c r="N43" s="126">
        <v>0</v>
      </c>
      <c r="O43" s="126">
        <v>0</v>
      </c>
      <c r="P43" s="126">
        <v>2</v>
      </c>
      <c r="Q43" s="126">
        <v>0</v>
      </c>
      <c r="R43" s="574"/>
      <c r="S43" s="536"/>
      <c r="T43" s="536"/>
      <c r="U43" s="536"/>
      <c r="V43" t="s">
        <v>704</v>
      </c>
    </row>
    <row r="44" spans="1:22" ht="16.5" customHeight="1">
      <c r="A44" s="565"/>
      <c r="B44" s="568"/>
      <c r="C44" s="571"/>
      <c r="D44" s="99" t="s">
        <v>5</v>
      </c>
      <c r="E44" s="60">
        <f t="shared" si="6"/>
        <v>2</v>
      </c>
      <c r="F44" s="60">
        <v>0</v>
      </c>
      <c r="G44" s="100" t="s">
        <v>334</v>
      </c>
      <c r="H44" s="60">
        <v>0</v>
      </c>
      <c r="I44" s="100" t="s">
        <v>334</v>
      </c>
      <c r="J44" s="60">
        <v>2</v>
      </c>
      <c r="K44" s="100" t="s">
        <v>254</v>
      </c>
      <c r="L44" s="60">
        <v>0</v>
      </c>
      <c r="M44" s="100" t="s">
        <v>334</v>
      </c>
      <c r="N44" s="126">
        <v>0</v>
      </c>
      <c r="O44" s="126">
        <v>0</v>
      </c>
      <c r="P44" s="126">
        <v>2</v>
      </c>
      <c r="Q44" s="126">
        <v>0</v>
      </c>
      <c r="R44" s="574"/>
      <c r="S44" s="555"/>
      <c r="T44" s="555"/>
      <c r="U44" s="555"/>
    </row>
    <row r="45" spans="1:22" ht="16.5" customHeight="1">
      <c r="A45" s="566"/>
      <c r="B45" s="569"/>
      <c r="C45" s="572"/>
      <c r="D45" s="295" t="s">
        <v>6</v>
      </c>
      <c r="E45" s="60">
        <f t="shared" si="6"/>
        <v>2</v>
      </c>
      <c r="F45" s="60">
        <v>0</v>
      </c>
      <c r="G45" s="293"/>
      <c r="H45" s="60">
        <v>0</v>
      </c>
      <c r="I45" s="293"/>
      <c r="J45" s="60">
        <v>2</v>
      </c>
      <c r="K45" s="293"/>
      <c r="L45" s="60">
        <v>0</v>
      </c>
      <c r="M45" s="293"/>
      <c r="N45" s="126"/>
      <c r="O45" s="126"/>
      <c r="P45" s="126"/>
      <c r="Q45" s="126"/>
      <c r="R45" s="575"/>
      <c r="S45" s="296"/>
      <c r="T45" s="296"/>
      <c r="U45" s="296"/>
    </row>
    <row r="46" spans="1:22" ht="30" customHeight="1">
      <c r="A46" s="469" t="s">
        <v>87</v>
      </c>
      <c r="B46" s="582" t="s">
        <v>59</v>
      </c>
      <c r="C46" s="591" t="s">
        <v>635</v>
      </c>
      <c r="D46" s="128" t="s">
        <v>10</v>
      </c>
      <c r="E46" s="321">
        <f>E48+E49</f>
        <v>6.6</v>
      </c>
      <c r="F46" s="321">
        <f>F48</f>
        <v>0</v>
      </c>
      <c r="G46" s="97"/>
      <c r="H46" s="321">
        <v>0</v>
      </c>
      <c r="I46" s="97"/>
      <c r="J46" s="321">
        <f>J48+J49</f>
        <v>6.6</v>
      </c>
      <c r="K46" s="97"/>
      <c r="L46" s="321">
        <v>0</v>
      </c>
      <c r="M46" s="97"/>
      <c r="N46" s="125">
        <v>0</v>
      </c>
      <c r="O46" s="125" t="e">
        <f>#REF!+#REF!+O48+O49+#REF!+#REF!+#REF!+#REF!</f>
        <v>#REF!</v>
      </c>
      <c r="P46" s="125" t="e">
        <f>#REF!+#REF!+P48+P49+#REF!+#REF!+#REF!+#REF!+#REF!</f>
        <v>#REF!</v>
      </c>
      <c r="Q46" s="125">
        <f>SUM(Q47:Q49)</f>
        <v>0</v>
      </c>
      <c r="R46" s="583" t="s">
        <v>636</v>
      </c>
      <c r="S46" s="534" t="s">
        <v>346</v>
      </c>
      <c r="T46" s="534" t="s">
        <v>408</v>
      </c>
      <c r="U46" s="534" t="s">
        <v>406</v>
      </c>
    </row>
    <row r="47" spans="1:22">
      <c r="A47" s="469"/>
      <c r="B47" s="582"/>
      <c r="C47" s="591"/>
      <c r="D47" s="327" t="s">
        <v>2</v>
      </c>
      <c r="E47" s="327"/>
      <c r="F47" s="60"/>
      <c r="G47" s="323"/>
      <c r="H47" s="60"/>
      <c r="I47" s="323"/>
      <c r="J47" s="327"/>
      <c r="K47" s="323"/>
      <c r="L47" s="60"/>
      <c r="M47" s="323"/>
      <c r="N47" s="126"/>
      <c r="O47" s="126"/>
      <c r="P47" s="126"/>
      <c r="Q47" s="127"/>
      <c r="R47" s="583"/>
      <c r="S47" s="534"/>
      <c r="T47" s="534"/>
      <c r="U47" s="534"/>
      <c r="V47" s="357" t="s">
        <v>579</v>
      </c>
    </row>
    <row r="48" spans="1:22">
      <c r="A48" s="469"/>
      <c r="B48" s="582"/>
      <c r="C48" s="591"/>
      <c r="D48" s="327" t="s">
        <v>5</v>
      </c>
      <c r="E48" s="327">
        <f>F48+H48+J48</f>
        <v>0.6</v>
      </c>
      <c r="F48" s="60">
        <v>0</v>
      </c>
      <c r="G48" s="323" t="s">
        <v>334</v>
      </c>
      <c r="H48" s="60">
        <v>0</v>
      </c>
      <c r="I48" s="323" t="s">
        <v>254</v>
      </c>
      <c r="J48" s="327">
        <v>0.6</v>
      </c>
      <c r="K48" s="323" t="s">
        <v>254</v>
      </c>
      <c r="L48" s="60">
        <v>0</v>
      </c>
      <c r="M48" s="323" t="s">
        <v>334</v>
      </c>
      <c r="N48" s="126">
        <v>0</v>
      </c>
      <c r="O48" s="126">
        <v>0</v>
      </c>
      <c r="P48" s="126">
        <v>0.6</v>
      </c>
      <c r="Q48" s="126">
        <v>0</v>
      </c>
      <c r="R48" s="583"/>
      <c r="S48" s="534"/>
      <c r="T48" s="534"/>
      <c r="U48" s="534"/>
      <c r="V48" s="357" t="s">
        <v>580</v>
      </c>
    </row>
    <row r="49" spans="1:22" ht="46.5" customHeight="1">
      <c r="A49" s="469"/>
      <c r="B49" s="582"/>
      <c r="C49" s="591"/>
      <c r="D49" s="327" t="s">
        <v>6</v>
      </c>
      <c r="E49" s="60">
        <f>F49+H49+J49</f>
        <v>6</v>
      </c>
      <c r="F49" s="60">
        <v>0</v>
      </c>
      <c r="G49" s="323" t="s">
        <v>334</v>
      </c>
      <c r="H49" s="60">
        <v>0</v>
      </c>
      <c r="I49" s="323" t="s">
        <v>254</v>
      </c>
      <c r="J49" s="60">
        <v>6</v>
      </c>
      <c r="K49" s="323" t="s">
        <v>254</v>
      </c>
      <c r="L49" s="60">
        <v>0</v>
      </c>
      <c r="M49" s="323" t="s">
        <v>334</v>
      </c>
      <c r="N49" s="126">
        <v>0</v>
      </c>
      <c r="O49" s="126">
        <v>0</v>
      </c>
      <c r="P49" s="126">
        <v>6</v>
      </c>
      <c r="Q49" s="126">
        <v>0</v>
      </c>
      <c r="R49" s="583"/>
      <c r="S49" s="534"/>
      <c r="T49" s="534"/>
      <c r="U49" s="534"/>
    </row>
    <row r="50" spans="1:22" ht="26.25" customHeight="1">
      <c r="A50" s="469" t="s">
        <v>91</v>
      </c>
      <c r="B50" s="592" t="s">
        <v>60</v>
      </c>
      <c r="C50" s="506" t="s">
        <v>638</v>
      </c>
      <c r="D50" s="128" t="s">
        <v>10</v>
      </c>
      <c r="E50" s="129">
        <f>E52+E53+E54+E55+E56+E57+E58+E59+E60</f>
        <v>1.8099999999999998</v>
      </c>
      <c r="F50" s="321">
        <v>0</v>
      </c>
      <c r="G50" s="97"/>
      <c r="H50" s="321">
        <v>0</v>
      </c>
      <c r="I50" s="97"/>
      <c r="J50" s="129">
        <f>J52+J53+J54+J55+J56+J57+J58+J59+J60</f>
        <v>1.8099999999999998</v>
      </c>
      <c r="K50" s="97"/>
      <c r="L50" s="321">
        <f>0</f>
        <v>0</v>
      </c>
      <c r="M50" s="97"/>
      <c r="N50" s="125">
        <v>0</v>
      </c>
      <c r="O50" s="125">
        <f>O52+O53+O54+O55+O56+O57+O58+O60</f>
        <v>0</v>
      </c>
      <c r="P50" s="125">
        <f>P52+P53+P54+P55+P56+P57+P58+P59+P60</f>
        <v>1.8099999999999998</v>
      </c>
      <c r="Q50" s="125">
        <f>SUM(Q51:Q60)</f>
        <v>0</v>
      </c>
      <c r="R50" s="593" t="s">
        <v>637</v>
      </c>
      <c r="S50" s="534" t="s">
        <v>346</v>
      </c>
      <c r="T50" s="507" t="s">
        <v>408</v>
      </c>
      <c r="U50" s="507" t="s">
        <v>385</v>
      </c>
    </row>
    <row r="51" spans="1:22">
      <c r="A51" s="469"/>
      <c r="B51" s="592"/>
      <c r="C51" s="506"/>
      <c r="D51" s="327" t="s">
        <v>2</v>
      </c>
      <c r="E51" s="327"/>
      <c r="F51" s="327"/>
      <c r="G51" s="323"/>
      <c r="H51" s="327"/>
      <c r="I51" s="323"/>
      <c r="J51" s="327"/>
      <c r="K51" s="323"/>
      <c r="L51" s="327"/>
      <c r="M51" s="323"/>
      <c r="N51" s="126"/>
      <c r="O51" s="126"/>
      <c r="P51" s="126"/>
      <c r="Q51" s="127"/>
      <c r="R51" s="593"/>
      <c r="S51" s="534"/>
      <c r="T51" s="507"/>
      <c r="U51" s="507"/>
      <c r="V51" s="247"/>
    </row>
    <row r="52" spans="1:22">
      <c r="A52" s="469"/>
      <c r="B52" s="592"/>
      <c r="C52" s="506"/>
      <c r="D52" s="327" t="s">
        <v>3</v>
      </c>
      <c r="E52" s="330">
        <f>F52+H52+J52</f>
        <v>0.21</v>
      </c>
      <c r="F52" s="60">
        <v>0</v>
      </c>
      <c r="G52" s="323" t="s">
        <v>334</v>
      </c>
      <c r="H52" s="60">
        <v>0</v>
      </c>
      <c r="I52" s="323" t="s">
        <v>334</v>
      </c>
      <c r="J52" s="330">
        <v>0.21</v>
      </c>
      <c r="K52" s="323" t="s">
        <v>254</v>
      </c>
      <c r="L52" s="60">
        <v>0</v>
      </c>
      <c r="M52" s="323" t="s">
        <v>334</v>
      </c>
      <c r="N52" s="126">
        <v>0</v>
      </c>
      <c r="O52" s="126">
        <v>0</v>
      </c>
      <c r="P52" s="126">
        <v>0.21</v>
      </c>
      <c r="Q52" s="126">
        <v>0</v>
      </c>
      <c r="R52" s="593"/>
      <c r="S52" s="534"/>
      <c r="T52" s="507"/>
      <c r="U52" s="507"/>
      <c r="V52" s="247"/>
    </row>
    <row r="53" spans="1:22">
      <c r="A53" s="469"/>
      <c r="B53" s="592"/>
      <c r="C53" s="506"/>
      <c r="D53" s="327" t="s">
        <v>4</v>
      </c>
      <c r="E53" s="330">
        <f t="shared" ref="E53:E60" si="7">F53+H53+J53</f>
        <v>0.2</v>
      </c>
      <c r="F53" s="60">
        <v>0</v>
      </c>
      <c r="G53" s="323" t="s">
        <v>334</v>
      </c>
      <c r="H53" s="60">
        <v>0</v>
      </c>
      <c r="I53" s="323" t="s">
        <v>334</v>
      </c>
      <c r="J53" s="330">
        <v>0.2</v>
      </c>
      <c r="K53" s="323" t="s">
        <v>254</v>
      </c>
      <c r="L53" s="60">
        <v>0</v>
      </c>
      <c r="M53" s="323" t="s">
        <v>334</v>
      </c>
      <c r="N53" s="126">
        <v>0</v>
      </c>
      <c r="O53" s="126">
        <v>0</v>
      </c>
      <c r="P53" s="126">
        <v>0.2</v>
      </c>
      <c r="Q53" s="126">
        <v>0</v>
      </c>
      <c r="R53" s="593"/>
      <c r="S53" s="534"/>
      <c r="T53" s="507"/>
      <c r="U53" s="507"/>
      <c r="V53" s="357" t="s">
        <v>579</v>
      </c>
    </row>
    <row r="54" spans="1:22">
      <c r="A54" s="469"/>
      <c r="B54" s="592"/>
      <c r="C54" s="506"/>
      <c r="D54" s="327" t="s">
        <v>5</v>
      </c>
      <c r="E54" s="330">
        <f t="shared" si="7"/>
        <v>0.2</v>
      </c>
      <c r="F54" s="60">
        <v>0</v>
      </c>
      <c r="G54" s="323" t="s">
        <v>334</v>
      </c>
      <c r="H54" s="60">
        <v>0</v>
      </c>
      <c r="I54" s="323" t="s">
        <v>334</v>
      </c>
      <c r="J54" s="330">
        <v>0.2</v>
      </c>
      <c r="K54" s="323" t="s">
        <v>254</v>
      </c>
      <c r="L54" s="60">
        <v>0</v>
      </c>
      <c r="M54" s="323" t="s">
        <v>334</v>
      </c>
      <c r="N54" s="126">
        <v>0</v>
      </c>
      <c r="O54" s="126">
        <v>0</v>
      </c>
      <c r="P54" s="126">
        <v>0.2</v>
      </c>
      <c r="Q54" s="126">
        <v>0</v>
      </c>
      <c r="R54" s="593"/>
      <c r="S54" s="534"/>
      <c r="T54" s="507"/>
      <c r="U54" s="507"/>
      <c r="V54" s="357" t="s">
        <v>580</v>
      </c>
    </row>
    <row r="55" spans="1:22">
      <c r="A55" s="469"/>
      <c r="B55" s="592"/>
      <c r="C55" s="506"/>
      <c r="D55" s="327" t="s">
        <v>6</v>
      </c>
      <c r="E55" s="330">
        <f t="shared" si="7"/>
        <v>0.2</v>
      </c>
      <c r="F55" s="60">
        <v>0</v>
      </c>
      <c r="G55" s="323" t="s">
        <v>334</v>
      </c>
      <c r="H55" s="60">
        <v>0</v>
      </c>
      <c r="I55" s="323" t="s">
        <v>334</v>
      </c>
      <c r="J55" s="330">
        <v>0.2</v>
      </c>
      <c r="K55" s="323" t="s">
        <v>254</v>
      </c>
      <c r="L55" s="60">
        <v>0</v>
      </c>
      <c r="M55" s="323" t="s">
        <v>334</v>
      </c>
      <c r="N55" s="126">
        <v>0</v>
      </c>
      <c r="O55" s="126">
        <v>0</v>
      </c>
      <c r="P55" s="126">
        <v>0.2</v>
      </c>
      <c r="Q55" s="126">
        <v>0</v>
      </c>
      <c r="R55" s="593"/>
      <c r="S55" s="534"/>
      <c r="T55" s="507"/>
      <c r="U55" s="507"/>
    </row>
    <row r="56" spans="1:22">
      <c r="A56" s="469"/>
      <c r="B56" s="592"/>
      <c r="C56" s="506"/>
      <c r="D56" s="327" t="s">
        <v>7</v>
      </c>
      <c r="E56" s="330">
        <f t="shared" si="7"/>
        <v>0.2</v>
      </c>
      <c r="F56" s="60">
        <v>0</v>
      </c>
      <c r="G56" s="323" t="s">
        <v>334</v>
      </c>
      <c r="H56" s="60">
        <v>0</v>
      </c>
      <c r="I56" s="323" t="s">
        <v>334</v>
      </c>
      <c r="J56" s="330">
        <v>0.2</v>
      </c>
      <c r="K56" s="323" t="s">
        <v>254</v>
      </c>
      <c r="L56" s="60">
        <v>0</v>
      </c>
      <c r="M56" s="323" t="s">
        <v>334</v>
      </c>
      <c r="N56" s="126">
        <v>0</v>
      </c>
      <c r="O56" s="126">
        <v>0</v>
      </c>
      <c r="P56" s="126">
        <v>0.2</v>
      </c>
      <c r="Q56" s="126">
        <v>0</v>
      </c>
      <c r="R56" s="593"/>
      <c r="S56" s="534"/>
      <c r="T56" s="507"/>
      <c r="U56" s="507"/>
    </row>
    <row r="57" spans="1:22">
      <c r="A57" s="469"/>
      <c r="B57" s="592"/>
      <c r="C57" s="506"/>
      <c r="D57" s="327" t="s">
        <v>11</v>
      </c>
      <c r="E57" s="330">
        <f t="shared" si="7"/>
        <v>0.2</v>
      </c>
      <c r="F57" s="60">
        <v>0</v>
      </c>
      <c r="G57" s="323" t="s">
        <v>334</v>
      </c>
      <c r="H57" s="60">
        <v>0</v>
      </c>
      <c r="I57" s="323" t="s">
        <v>334</v>
      </c>
      <c r="J57" s="330">
        <v>0.2</v>
      </c>
      <c r="K57" s="323" t="s">
        <v>254</v>
      </c>
      <c r="L57" s="60">
        <v>0</v>
      </c>
      <c r="M57" s="323" t="s">
        <v>334</v>
      </c>
      <c r="N57" s="126">
        <v>0</v>
      </c>
      <c r="O57" s="126">
        <v>0</v>
      </c>
      <c r="P57" s="126">
        <v>0.2</v>
      </c>
      <c r="Q57" s="126">
        <v>0</v>
      </c>
      <c r="R57" s="593"/>
      <c r="S57" s="534"/>
      <c r="T57" s="507"/>
      <c r="U57" s="507"/>
    </row>
    <row r="58" spans="1:22">
      <c r="A58" s="469"/>
      <c r="B58" s="592"/>
      <c r="C58" s="506"/>
      <c r="D58" s="327" t="s">
        <v>12</v>
      </c>
      <c r="E58" s="330">
        <f t="shared" si="7"/>
        <v>0.2</v>
      </c>
      <c r="F58" s="60">
        <v>0</v>
      </c>
      <c r="G58" s="323" t="s">
        <v>334</v>
      </c>
      <c r="H58" s="60">
        <v>0</v>
      </c>
      <c r="I58" s="323" t="s">
        <v>334</v>
      </c>
      <c r="J58" s="330">
        <v>0.2</v>
      </c>
      <c r="K58" s="323" t="s">
        <v>254</v>
      </c>
      <c r="L58" s="60">
        <v>0</v>
      </c>
      <c r="M58" s="323" t="s">
        <v>334</v>
      </c>
      <c r="N58" s="126">
        <v>0</v>
      </c>
      <c r="O58" s="126">
        <v>0</v>
      </c>
      <c r="P58" s="126">
        <v>0.2</v>
      </c>
      <c r="Q58" s="126">
        <v>0</v>
      </c>
      <c r="R58" s="593"/>
      <c r="S58" s="534"/>
      <c r="T58" s="507"/>
      <c r="U58" s="507"/>
    </row>
    <row r="59" spans="1:22">
      <c r="A59" s="469"/>
      <c r="B59" s="592"/>
      <c r="C59" s="506"/>
      <c r="D59" s="327" t="s">
        <v>8</v>
      </c>
      <c r="E59" s="330">
        <f t="shared" si="7"/>
        <v>0.2</v>
      </c>
      <c r="F59" s="60">
        <v>0</v>
      </c>
      <c r="G59" s="323" t="s">
        <v>334</v>
      </c>
      <c r="H59" s="60">
        <v>0</v>
      </c>
      <c r="I59" s="323" t="s">
        <v>334</v>
      </c>
      <c r="J59" s="330">
        <v>0.2</v>
      </c>
      <c r="K59" s="323" t="s">
        <v>254</v>
      </c>
      <c r="L59" s="60">
        <v>0</v>
      </c>
      <c r="M59" s="323" t="s">
        <v>334</v>
      </c>
      <c r="N59" s="126">
        <v>0</v>
      </c>
      <c r="O59" s="126">
        <v>0</v>
      </c>
      <c r="P59" s="126">
        <v>0.2</v>
      </c>
      <c r="Q59" s="126">
        <v>0</v>
      </c>
      <c r="R59" s="593"/>
      <c r="S59" s="534"/>
      <c r="T59" s="507"/>
      <c r="U59" s="507"/>
    </row>
    <row r="60" spans="1:22" ht="23.25" customHeight="1">
      <c r="A60" s="469"/>
      <c r="B60" s="592"/>
      <c r="C60" s="506"/>
      <c r="D60" s="327" t="s">
        <v>9</v>
      </c>
      <c r="E60" s="330">
        <f t="shared" si="7"/>
        <v>0.2</v>
      </c>
      <c r="F60" s="60">
        <v>0</v>
      </c>
      <c r="G60" s="323" t="s">
        <v>334</v>
      </c>
      <c r="H60" s="60">
        <v>0</v>
      </c>
      <c r="I60" s="323" t="s">
        <v>334</v>
      </c>
      <c r="J60" s="330">
        <v>0.2</v>
      </c>
      <c r="K60" s="323" t="s">
        <v>254</v>
      </c>
      <c r="L60" s="60">
        <v>0</v>
      </c>
      <c r="M60" s="323" t="s">
        <v>334</v>
      </c>
      <c r="N60" s="126">
        <v>0</v>
      </c>
      <c r="O60" s="126">
        <v>0</v>
      </c>
      <c r="P60" s="126">
        <v>0.2</v>
      </c>
      <c r="Q60" s="126">
        <v>0</v>
      </c>
      <c r="R60" s="593"/>
      <c r="S60" s="534"/>
      <c r="T60" s="507"/>
      <c r="U60" s="507"/>
    </row>
    <row r="61" spans="1:22" ht="27" customHeight="1">
      <c r="A61" s="469" t="s">
        <v>92</v>
      </c>
      <c r="B61" s="468" t="s">
        <v>61</v>
      </c>
      <c r="C61" s="591" t="s">
        <v>102</v>
      </c>
      <c r="D61" s="128" t="s">
        <v>10</v>
      </c>
      <c r="E61" s="129">
        <f>E63+E64</f>
        <v>2.8</v>
      </c>
      <c r="F61" s="321">
        <f>F63+F64</f>
        <v>0</v>
      </c>
      <c r="G61" s="97"/>
      <c r="H61" s="321">
        <f>0</f>
        <v>0</v>
      </c>
      <c r="I61" s="97"/>
      <c r="J61" s="129">
        <f>J63+J64</f>
        <v>2.8</v>
      </c>
      <c r="K61" s="97"/>
      <c r="L61" s="321">
        <f>L63</f>
        <v>0</v>
      </c>
      <c r="M61" s="97"/>
      <c r="N61" s="125">
        <v>0</v>
      </c>
      <c r="O61" s="125" t="e">
        <f>#REF!+#REF!+#REF!+#REF!+O63+O64+#REF!+#REF!</f>
        <v>#REF!</v>
      </c>
      <c r="P61" s="125" t="e">
        <f>#REF!+#REF!+#REF!+#REF!+P63+P64+#REF!+#REF!+#REF!</f>
        <v>#REF!</v>
      </c>
      <c r="Q61" s="125">
        <f>SUM(Q62:Q64)</f>
        <v>0</v>
      </c>
      <c r="R61" s="583" t="s">
        <v>639</v>
      </c>
      <c r="S61" s="534" t="s">
        <v>346</v>
      </c>
      <c r="T61" s="534" t="s">
        <v>408</v>
      </c>
      <c r="U61" s="534" t="s">
        <v>385</v>
      </c>
      <c r="V61" s="247"/>
    </row>
    <row r="62" spans="1:22">
      <c r="A62" s="469"/>
      <c r="B62" s="468"/>
      <c r="C62" s="591"/>
      <c r="D62" s="327" t="s">
        <v>2</v>
      </c>
      <c r="E62" s="327"/>
      <c r="F62" s="60"/>
      <c r="G62" s="323"/>
      <c r="H62" s="60"/>
      <c r="I62" s="323"/>
      <c r="J62" s="327"/>
      <c r="K62" s="323"/>
      <c r="L62" s="60"/>
      <c r="M62" s="323"/>
      <c r="N62" s="126"/>
      <c r="O62" s="126"/>
      <c r="P62" s="126"/>
      <c r="Q62" s="127"/>
      <c r="R62" s="583"/>
      <c r="S62" s="534"/>
      <c r="T62" s="534"/>
      <c r="U62" s="534"/>
      <c r="V62" s="247"/>
    </row>
    <row r="63" spans="1:22">
      <c r="A63" s="469"/>
      <c r="B63" s="468"/>
      <c r="C63" s="591"/>
      <c r="D63" s="327" t="s">
        <v>7</v>
      </c>
      <c r="E63" s="330">
        <f>F63+H63+J63</f>
        <v>0.3</v>
      </c>
      <c r="F63" s="60">
        <v>0</v>
      </c>
      <c r="G63" s="323" t="s">
        <v>334</v>
      </c>
      <c r="H63" s="60">
        <v>0</v>
      </c>
      <c r="I63" s="323"/>
      <c r="J63" s="330">
        <v>0.3</v>
      </c>
      <c r="K63" s="323" t="s">
        <v>254</v>
      </c>
      <c r="L63" s="60">
        <v>0</v>
      </c>
      <c r="M63" s="323" t="s">
        <v>334</v>
      </c>
      <c r="N63" s="126">
        <v>0</v>
      </c>
      <c r="O63" s="126">
        <v>0</v>
      </c>
      <c r="P63" s="126">
        <v>0.3</v>
      </c>
      <c r="Q63" s="126">
        <v>0</v>
      </c>
      <c r="R63" s="583"/>
      <c r="S63" s="534"/>
      <c r="T63" s="534"/>
      <c r="U63" s="534"/>
      <c r="V63" s="357" t="s">
        <v>579</v>
      </c>
    </row>
    <row r="64" spans="1:22" ht="53.25" customHeight="1">
      <c r="A64" s="469"/>
      <c r="B64" s="468"/>
      <c r="C64" s="591"/>
      <c r="D64" s="327" t="s">
        <v>11</v>
      </c>
      <c r="E64" s="330">
        <f>F64+H64+J64</f>
        <v>2.5</v>
      </c>
      <c r="F64" s="60">
        <v>0</v>
      </c>
      <c r="G64" s="323" t="s">
        <v>334</v>
      </c>
      <c r="H64" s="60">
        <v>0</v>
      </c>
      <c r="I64" s="323"/>
      <c r="J64" s="330">
        <v>2.5</v>
      </c>
      <c r="K64" s="323" t="s">
        <v>254</v>
      </c>
      <c r="L64" s="60">
        <v>0</v>
      </c>
      <c r="M64" s="323" t="s">
        <v>334</v>
      </c>
      <c r="N64" s="126">
        <v>0</v>
      </c>
      <c r="O64" s="126">
        <v>0</v>
      </c>
      <c r="P64" s="126">
        <v>2.5</v>
      </c>
      <c r="Q64" s="126">
        <v>0</v>
      </c>
      <c r="R64" s="583"/>
      <c r="S64" s="534"/>
      <c r="T64" s="534"/>
      <c r="U64" s="534"/>
      <c r="V64" s="357" t="s">
        <v>580</v>
      </c>
    </row>
    <row r="65" spans="1:22" ht="24.75" customHeight="1">
      <c r="A65" s="469" t="s">
        <v>93</v>
      </c>
      <c r="B65" s="582" t="s">
        <v>236</v>
      </c>
      <c r="C65" s="591" t="s">
        <v>102</v>
      </c>
      <c r="D65" s="128" t="s">
        <v>10</v>
      </c>
      <c r="E65" s="129">
        <f>E67+E68</f>
        <v>4</v>
      </c>
      <c r="F65" s="321">
        <f>0</f>
        <v>0</v>
      </c>
      <c r="G65" s="97"/>
      <c r="H65" s="321">
        <v>0</v>
      </c>
      <c r="I65" s="97"/>
      <c r="J65" s="129">
        <f>J67+J68</f>
        <v>4</v>
      </c>
      <c r="K65" s="97"/>
      <c r="L65" s="321">
        <f>L67+L68</f>
        <v>0</v>
      </c>
      <c r="M65" s="97"/>
      <c r="N65" s="125">
        <v>0</v>
      </c>
      <c r="O65" s="125" t="e">
        <f>#REF!+#REF!+#REF!+#REF!+#REF!+#REF!+O67+#REF!</f>
        <v>#REF!</v>
      </c>
      <c r="P65" s="125" t="e">
        <f>#REF!+#REF!+#REF!+#REF!+#REF!+#REF!+P67+P68+#REF!</f>
        <v>#REF!</v>
      </c>
      <c r="Q65" s="125">
        <f>SUM(Q66:Q68)</f>
        <v>0</v>
      </c>
      <c r="R65" s="583" t="s">
        <v>640</v>
      </c>
      <c r="S65" s="534" t="s">
        <v>346</v>
      </c>
      <c r="T65" s="534" t="s">
        <v>408</v>
      </c>
      <c r="U65" s="534" t="s">
        <v>385</v>
      </c>
      <c r="V65" s="247"/>
    </row>
    <row r="66" spans="1:22">
      <c r="A66" s="469"/>
      <c r="B66" s="582"/>
      <c r="C66" s="591"/>
      <c r="D66" s="327" t="s">
        <v>2</v>
      </c>
      <c r="E66" s="327"/>
      <c r="F66" s="60"/>
      <c r="G66" s="323"/>
      <c r="H66" s="60"/>
      <c r="I66" s="323"/>
      <c r="J66" s="327"/>
      <c r="K66" s="323"/>
      <c r="L66" s="60"/>
      <c r="M66" s="323"/>
      <c r="N66" s="126"/>
      <c r="O66" s="126"/>
      <c r="P66" s="126"/>
      <c r="Q66" s="127"/>
      <c r="R66" s="583"/>
      <c r="S66" s="534"/>
      <c r="T66" s="534"/>
      <c r="U66" s="534"/>
      <c r="V66" s="247"/>
    </row>
    <row r="67" spans="1:22">
      <c r="A67" s="469"/>
      <c r="B67" s="582"/>
      <c r="C67" s="591"/>
      <c r="D67" s="327" t="s">
        <v>12</v>
      </c>
      <c r="E67" s="330">
        <f>F67+H67+J67</f>
        <v>0.5</v>
      </c>
      <c r="F67" s="60">
        <v>0</v>
      </c>
      <c r="G67" s="323" t="s">
        <v>334</v>
      </c>
      <c r="H67" s="60">
        <v>0</v>
      </c>
      <c r="I67" s="323" t="s">
        <v>334</v>
      </c>
      <c r="J67" s="330">
        <v>0.5</v>
      </c>
      <c r="K67" s="323" t="s">
        <v>254</v>
      </c>
      <c r="L67" s="60">
        <v>0</v>
      </c>
      <c r="M67" s="323" t="s">
        <v>334</v>
      </c>
      <c r="N67" s="126">
        <v>0</v>
      </c>
      <c r="O67" s="126">
        <v>0</v>
      </c>
      <c r="P67" s="126">
        <v>0.5</v>
      </c>
      <c r="Q67" s="126">
        <v>0</v>
      </c>
      <c r="R67" s="583"/>
      <c r="S67" s="534"/>
      <c r="T67" s="534"/>
      <c r="U67" s="534"/>
    </row>
    <row r="68" spans="1:22" ht="39" customHeight="1">
      <c r="A68" s="469"/>
      <c r="B68" s="582"/>
      <c r="C68" s="591"/>
      <c r="D68" s="327" t="s">
        <v>8</v>
      </c>
      <c r="E68" s="330">
        <f>F68+H68+J68</f>
        <v>3.5</v>
      </c>
      <c r="F68" s="60">
        <v>0</v>
      </c>
      <c r="G68" s="323" t="s">
        <v>334</v>
      </c>
      <c r="H68" s="60">
        <v>0</v>
      </c>
      <c r="I68" s="323" t="s">
        <v>334</v>
      </c>
      <c r="J68" s="330">
        <v>3.5</v>
      </c>
      <c r="K68" s="323" t="s">
        <v>254</v>
      </c>
      <c r="L68" s="60">
        <v>0</v>
      </c>
      <c r="M68" s="323" t="s">
        <v>334</v>
      </c>
      <c r="N68" s="126">
        <v>0</v>
      </c>
      <c r="O68" s="126">
        <v>0</v>
      </c>
      <c r="P68" s="126">
        <v>3.5</v>
      </c>
      <c r="Q68" s="126">
        <v>0</v>
      </c>
      <c r="R68" s="583"/>
      <c r="S68" s="534"/>
      <c r="T68" s="534"/>
      <c r="U68" s="534"/>
      <c r="V68" s="357" t="s">
        <v>579</v>
      </c>
    </row>
    <row r="69" spans="1:22" ht="25.5">
      <c r="A69" s="594"/>
      <c r="B69" s="595" t="s">
        <v>106</v>
      </c>
      <c r="C69" s="582"/>
      <c r="D69" s="128" t="s">
        <v>10</v>
      </c>
      <c r="E69" s="129">
        <f>E71+E72+E73+E74+E75+E76+E77+E78+E79</f>
        <v>1233.5200000000002</v>
      </c>
      <c r="F69" s="129">
        <f t="shared" ref="F69:M69" si="8">F71+F72+F73+F74+F75+F76+F77+F78+F79</f>
        <v>537.87</v>
      </c>
      <c r="G69" s="129" t="e">
        <f t="shared" si="8"/>
        <v>#VALUE!</v>
      </c>
      <c r="H69" s="129">
        <f t="shared" si="8"/>
        <v>422.88</v>
      </c>
      <c r="I69" s="129" t="e">
        <f t="shared" si="8"/>
        <v>#VALUE!</v>
      </c>
      <c r="J69" s="129">
        <f t="shared" si="8"/>
        <v>272.77</v>
      </c>
      <c r="K69" s="129" t="e">
        <f t="shared" si="8"/>
        <v>#VALUE!</v>
      </c>
      <c r="L69" s="129">
        <f t="shared" si="8"/>
        <v>0</v>
      </c>
      <c r="M69" s="129">
        <f t="shared" si="8"/>
        <v>0</v>
      </c>
      <c r="N69" s="596"/>
      <c r="O69" s="596"/>
      <c r="P69" s="596"/>
      <c r="Q69" s="596"/>
      <c r="R69" s="583"/>
      <c r="S69" s="548"/>
      <c r="T69" s="548"/>
      <c r="U69" s="548"/>
      <c r="V69" s="357" t="s">
        <v>580</v>
      </c>
    </row>
    <row r="70" spans="1:22">
      <c r="A70" s="594"/>
      <c r="B70" s="582"/>
      <c r="C70" s="582"/>
      <c r="D70" s="128" t="s">
        <v>2</v>
      </c>
      <c r="E70" s="128"/>
      <c r="F70" s="128"/>
      <c r="G70" s="128"/>
      <c r="H70" s="128"/>
      <c r="I70" s="128"/>
      <c r="J70" s="128"/>
      <c r="K70" s="128"/>
      <c r="L70" s="128"/>
      <c r="M70" s="128"/>
      <c r="N70" s="596"/>
      <c r="O70" s="596"/>
      <c r="P70" s="596"/>
      <c r="Q70" s="596"/>
      <c r="R70" s="583"/>
      <c r="S70" s="548"/>
      <c r="T70" s="548"/>
      <c r="U70" s="548"/>
    </row>
    <row r="71" spans="1:22">
      <c r="A71" s="594"/>
      <c r="B71" s="582"/>
      <c r="C71" s="582"/>
      <c r="D71" s="128" t="s">
        <v>3</v>
      </c>
      <c r="E71" s="129">
        <f t="shared" ref="E71:L71" si="9">E52+E42+E29+E11</f>
        <v>129.41</v>
      </c>
      <c r="F71" s="129">
        <f t="shared" si="9"/>
        <v>0</v>
      </c>
      <c r="G71" s="129" t="e">
        <f t="shared" si="9"/>
        <v>#VALUE!</v>
      </c>
      <c r="H71" s="129">
        <f t="shared" si="9"/>
        <v>100</v>
      </c>
      <c r="I71" s="129" t="e">
        <f t="shared" si="9"/>
        <v>#VALUE!</v>
      </c>
      <c r="J71" s="129">
        <f t="shared" si="9"/>
        <v>29.41</v>
      </c>
      <c r="K71" s="129" t="e">
        <f t="shared" si="9"/>
        <v>#VALUE!</v>
      </c>
      <c r="L71" s="129">
        <f t="shared" si="9"/>
        <v>0</v>
      </c>
      <c r="M71" s="129">
        <v>0</v>
      </c>
      <c r="N71" s="596"/>
      <c r="O71" s="596"/>
      <c r="P71" s="596"/>
      <c r="Q71" s="596"/>
      <c r="R71" s="583"/>
      <c r="S71" s="548"/>
      <c r="T71" s="548"/>
      <c r="U71" s="548"/>
    </row>
    <row r="72" spans="1:22">
      <c r="A72" s="594"/>
      <c r="B72" s="582"/>
      <c r="C72" s="582"/>
      <c r="D72" s="128" t="s">
        <v>4</v>
      </c>
      <c r="E72" s="129">
        <f>E53+E43+E30+E12</f>
        <v>32.6</v>
      </c>
      <c r="F72" s="129">
        <f>F53+F43+F30+F12</f>
        <v>0</v>
      </c>
      <c r="G72" s="129">
        <v>0</v>
      </c>
      <c r="H72" s="129">
        <f>H53+H43+H30+H12</f>
        <v>2.4</v>
      </c>
      <c r="I72" s="129">
        <v>0</v>
      </c>
      <c r="J72" s="129">
        <f>J53+J43+J30+J12</f>
        <v>30.2</v>
      </c>
      <c r="K72" s="129">
        <v>0</v>
      </c>
      <c r="L72" s="129">
        <f>L53+L43+L30+L12</f>
        <v>0</v>
      </c>
      <c r="M72" s="129">
        <v>0</v>
      </c>
      <c r="N72" s="596"/>
      <c r="O72" s="596"/>
      <c r="P72" s="596"/>
      <c r="Q72" s="596"/>
      <c r="R72" s="583"/>
      <c r="S72" s="548"/>
      <c r="T72" s="548"/>
      <c r="U72" s="548"/>
    </row>
    <row r="73" spans="1:22">
      <c r="A73" s="594"/>
      <c r="B73" s="582"/>
      <c r="C73" s="582"/>
      <c r="D73" s="128" t="s">
        <v>5</v>
      </c>
      <c r="E73" s="129">
        <f>E54+E48+E44+E39+E31+E22+E13</f>
        <v>142.39999999999998</v>
      </c>
      <c r="F73" s="129">
        <f>F54+F48+F44+F39+F31+F22+F13</f>
        <v>0</v>
      </c>
      <c r="G73" s="129">
        <v>0</v>
      </c>
      <c r="H73" s="129">
        <f>H54+H48+H44+H39+H31+H22+H13</f>
        <v>109.5</v>
      </c>
      <c r="I73" s="129">
        <v>0</v>
      </c>
      <c r="J73" s="129">
        <f>J54+J48+J44+J39+J31+J22+J13</f>
        <v>32.9</v>
      </c>
      <c r="K73" s="129">
        <v>0</v>
      </c>
      <c r="L73" s="129">
        <f>L54+L48+L44+L39+L31+L22+L13</f>
        <v>0</v>
      </c>
      <c r="M73" s="129">
        <v>0</v>
      </c>
      <c r="N73" s="596"/>
      <c r="O73" s="596"/>
      <c r="P73" s="596"/>
      <c r="Q73" s="596"/>
      <c r="R73" s="583"/>
      <c r="S73" s="548"/>
      <c r="T73" s="548"/>
      <c r="U73" s="548"/>
    </row>
    <row r="74" spans="1:22">
      <c r="A74" s="594"/>
      <c r="B74" s="582"/>
      <c r="C74" s="582"/>
      <c r="D74" s="128" t="s">
        <v>6</v>
      </c>
      <c r="E74" s="129">
        <f>E55+E49+E32+E14</f>
        <v>134.19999999999999</v>
      </c>
      <c r="F74" s="129">
        <f>F55+F49+F32+F14</f>
        <v>0</v>
      </c>
      <c r="G74" s="129">
        <v>0</v>
      </c>
      <c r="H74" s="129">
        <f>H55+H49+H32+H14</f>
        <v>100</v>
      </c>
      <c r="I74" s="129">
        <v>0</v>
      </c>
      <c r="J74" s="129">
        <f>J55+J49+J32+J14</f>
        <v>34.200000000000003</v>
      </c>
      <c r="K74" s="129">
        <v>0</v>
      </c>
      <c r="L74" s="129">
        <f>L55+L49+L32+L14</f>
        <v>0</v>
      </c>
      <c r="M74" s="129">
        <v>0</v>
      </c>
      <c r="N74" s="596"/>
      <c r="O74" s="596"/>
      <c r="P74" s="596"/>
      <c r="Q74" s="596"/>
      <c r="R74" s="583"/>
      <c r="S74" s="548"/>
      <c r="T74" s="548"/>
      <c r="U74" s="548"/>
    </row>
    <row r="75" spans="1:22">
      <c r="A75" s="594"/>
      <c r="B75" s="582"/>
      <c r="C75" s="582"/>
      <c r="D75" s="128" t="s">
        <v>7</v>
      </c>
      <c r="E75" s="129">
        <f>E56+E15</f>
        <v>27.2</v>
      </c>
      <c r="F75" s="129">
        <f>F56+F15</f>
        <v>0</v>
      </c>
      <c r="G75" s="129">
        <v>0</v>
      </c>
      <c r="H75" s="129">
        <f>H56+H15</f>
        <v>0</v>
      </c>
      <c r="I75" s="129">
        <v>0</v>
      </c>
      <c r="J75" s="129">
        <f>J56+J15</f>
        <v>27.2</v>
      </c>
      <c r="K75" s="129">
        <v>0</v>
      </c>
      <c r="L75" s="129">
        <f>L56+L15</f>
        <v>0</v>
      </c>
      <c r="M75" s="129">
        <v>0</v>
      </c>
      <c r="N75" s="596"/>
      <c r="O75" s="596"/>
      <c r="P75" s="596"/>
      <c r="Q75" s="596"/>
      <c r="R75" s="583"/>
      <c r="S75" s="548"/>
      <c r="T75" s="548"/>
      <c r="U75" s="548"/>
    </row>
    <row r="76" spans="1:22">
      <c r="A76" s="594"/>
      <c r="B76" s="582"/>
      <c r="C76" s="582"/>
      <c r="D76" s="128" t="s">
        <v>11</v>
      </c>
      <c r="E76" s="129">
        <f>E64+E57+E33+E26+E16</f>
        <v>682.11</v>
      </c>
      <c r="F76" s="129">
        <f>F64+F57+F33+F26+F16</f>
        <v>537.87</v>
      </c>
      <c r="G76" s="129">
        <v>0</v>
      </c>
      <c r="H76" s="129">
        <f>H64+H57+H33+H26+H16</f>
        <v>110.98</v>
      </c>
      <c r="I76" s="129">
        <v>0</v>
      </c>
      <c r="J76" s="129">
        <f>J64+J57+J33+J26+J16</f>
        <v>33.26</v>
      </c>
      <c r="K76" s="129">
        <v>0</v>
      </c>
      <c r="L76" s="129">
        <f>L64+L57+L33+L26+L16</f>
        <v>0</v>
      </c>
      <c r="M76" s="129">
        <v>0</v>
      </c>
      <c r="N76" s="596"/>
      <c r="O76" s="596"/>
      <c r="P76" s="596"/>
      <c r="Q76" s="596"/>
      <c r="R76" s="583"/>
      <c r="S76" s="548"/>
      <c r="T76" s="548"/>
      <c r="U76" s="548"/>
    </row>
    <row r="77" spans="1:22">
      <c r="A77" s="594"/>
      <c r="B77" s="582"/>
      <c r="C77" s="582"/>
      <c r="D77" s="128" t="s">
        <v>12</v>
      </c>
      <c r="E77" s="129">
        <f>E67+E58+E17</f>
        <v>27.7</v>
      </c>
      <c r="F77" s="129">
        <f>F67+F58+F17</f>
        <v>0</v>
      </c>
      <c r="G77" s="129">
        <v>0</v>
      </c>
      <c r="H77" s="129">
        <f>H67+H58+H17</f>
        <v>0</v>
      </c>
      <c r="I77" s="129">
        <v>0</v>
      </c>
      <c r="J77" s="129">
        <f>J67+J58+J17</f>
        <v>27.7</v>
      </c>
      <c r="K77" s="129">
        <v>0</v>
      </c>
      <c r="L77" s="129">
        <f>L67+L58+L17</f>
        <v>0</v>
      </c>
      <c r="M77" s="129">
        <v>0</v>
      </c>
      <c r="N77" s="596"/>
      <c r="O77" s="596"/>
      <c r="P77" s="596"/>
      <c r="Q77" s="596"/>
      <c r="R77" s="583"/>
      <c r="S77" s="548"/>
      <c r="T77" s="548"/>
      <c r="U77" s="548"/>
    </row>
    <row r="78" spans="1:22">
      <c r="A78" s="594"/>
      <c r="B78" s="582"/>
      <c r="C78" s="582"/>
      <c r="D78" s="128" t="s">
        <v>8</v>
      </c>
      <c r="E78" s="129">
        <f>E68+E59+E18</f>
        <v>30.7</v>
      </c>
      <c r="F78" s="129">
        <f>F68+F59+F18</f>
        <v>0</v>
      </c>
      <c r="G78" s="129">
        <v>0</v>
      </c>
      <c r="H78" s="129">
        <f>H68+H59+H18</f>
        <v>0</v>
      </c>
      <c r="I78" s="129">
        <v>0</v>
      </c>
      <c r="J78" s="129">
        <f>J68+J59+J18</f>
        <v>30.7</v>
      </c>
      <c r="K78" s="129">
        <v>0</v>
      </c>
      <c r="L78" s="129">
        <f>L68+L59+L18</f>
        <v>0</v>
      </c>
      <c r="M78" s="129">
        <v>0</v>
      </c>
      <c r="N78" s="596"/>
      <c r="O78" s="596"/>
      <c r="P78" s="596"/>
      <c r="Q78" s="596"/>
      <c r="R78" s="583"/>
      <c r="S78" s="548"/>
      <c r="T78" s="548"/>
      <c r="U78" s="548"/>
    </row>
    <row r="79" spans="1:22">
      <c r="A79" s="594"/>
      <c r="B79" s="582"/>
      <c r="C79" s="582"/>
      <c r="D79" s="128" t="s">
        <v>9</v>
      </c>
      <c r="E79" s="129">
        <f>E60+E19</f>
        <v>27.2</v>
      </c>
      <c r="F79" s="129">
        <f>F60+F19</f>
        <v>0</v>
      </c>
      <c r="G79" s="129">
        <v>0</v>
      </c>
      <c r="H79" s="129">
        <f>H60+H19</f>
        <v>0</v>
      </c>
      <c r="I79" s="129">
        <v>0</v>
      </c>
      <c r="J79" s="129">
        <f>J60+J19</f>
        <v>27.2</v>
      </c>
      <c r="K79" s="129">
        <v>0</v>
      </c>
      <c r="L79" s="129">
        <f>L60+L19</f>
        <v>0</v>
      </c>
      <c r="M79" s="129">
        <v>0</v>
      </c>
      <c r="N79" s="596"/>
      <c r="O79" s="596"/>
      <c r="P79" s="596"/>
      <c r="Q79" s="596"/>
      <c r="R79" s="583"/>
      <c r="S79" s="548"/>
      <c r="T79" s="548"/>
      <c r="U79" s="548"/>
    </row>
    <row r="80" spans="1:22" ht="19.5" customHeight="1">
      <c r="A80" s="496" t="s">
        <v>108</v>
      </c>
      <c r="B80" s="497"/>
      <c r="C80" s="497"/>
      <c r="D80" s="497"/>
      <c r="E80" s="497"/>
      <c r="F80" s="497"/>
      <c r="G80" s="497"/>
      <c r="H80" s="497"/>
      <c r="I80" s="497"/>
      <c r="J80" s="497"/>
      <c r="K80" s="497"/>
      <c r="L80" s="497"/>
      <c r="M80" s="497"/>
      <c r="N80" s="497"/>
      <c r="O80" s="497"/>
      <c r="P80" s="497"/>
      <c r="Q80" s="497"/>
      <c r="R80" s="497"/>
      <c r="S80" s="497"/>
      <c r="T80" s="497"/>
      <c r="U80" s="498"/>
    </row>
    <row r="81" spans="1:22" ht="27" customHeight="1">
      <c r="A81" s="597" t="s">
        <v>73</v>
      </c>
      <c r="B81" s="468" t="s">
        <v>67</v>
      </c>
      <c r="C81" s="560" t="s">
        <v>414</v>
      </c>
      <c r="D81" s="95" t="s">
        <v>10</v>
      </c>
      <c r="E81" s="277">
        <f>E83+E84+E85</f>
        <v>256.89999999999998</v>
      </c>
      <c r="F81" s="277">
        <f>SUM(F83:F85)</f>
        <v>237.39999999999998</v>
      </c>
      <c r="G81" s="277"/>
      <c r="H81" s="277">
        <f>H83+H84+H85</f>
        <v>18</v>
      </c>
      <c r="I81" s="277"/>
      <c r="J81" s="277">
        <f>J83+J84+J85</f>
        <v>1.5</v>
      </c>
      <c r="K81" s="277"/>
      <c r="L81" s="277">
        <f>SUM(L83:L85)</f>
        <v>0</v>
      </c>
      <c r="M81" s="97"/>
      <c r="N81" s="98">
        <f>SUM(N82:N85)</f>
        <v>0</v>
      </c>
      <c r="O81" s="98">
        <f>SUM(O82:O85)</f>
        <v>173.84</v>
      </c>
      <c r="P81" s="98">
        <f>SUM(P82:P85)</f>
        <v>13.61</v>
      </c>
      <c r="Q81" s="98">
        <f>SUM(Q82:Q85)</f>
        <v>0</v>
      </c>
      <c r="R81" s="583" t="s">
        <v>641</v>
      </c>
      <c r="S81" s="534" t="s">
        <v>346</v>
      </c>
      <c r="T81" s="534" t="s">
        <v>411</v>
      </c>
      <c r="U81" s="534" t="s">
        <v>386</v>
      </c>
    </row>
    <row r="82" spans="1:22">
      <c r="A82" s="597"/>
      <c r="B82" s="468"/>
      <c r="C82" s="560"/>
      <c r="D82" s="327" t="s">
        <v>2</v>
      </c>
      <c r="E82" s="414"/>
      <c r="F82" s="414"/>
      <c r="G82" s="414"/>
      <c r="H82" s="414"/>
      <c r="I82" s="414"/>
      <c r="J82" s="414"/>
      <c r="K82" s="414"/>
      <c r="L82" s="414"/>
      <c r="M82" s="323"/>
      <c r="N82" s="101"/>
      <c r="O82" s="101"/>
      <c r="P82" s="101"/>
      <c r="Q82" s="101"/>
      <c r="R82" s="583"/>
      <c r="S82" s="534"/>
      <c r="T82" s="534"/>
      <c r="U82" s="534"/>
      <c r="V82" s="247"/>
    </row>
    <row r="83" spans="1:22">
      <c r="A83" s="597"/>
      <c r="B83" s="468"/>
      <c r="C83" s="560"/>
      <c r="D83" s="327" t="s">
        <v>3</v>
      </c>
      <c r="E83" s="414">
        <f>F83+H83+J83+L83</f>
        <v>12.700000000000001</v>
      </c>
      <c r="F83" s="414">
        <v>0</v>
      </c>
      <c r="G83" s="414" t="s">
        <v>334</v>
      </c>
      <c r="H83" s="414">
        <v>11.9</v>
      </c>
      <c r="I83" s="414" t="s">
        <v>254</v>
      </c>
      <c r="J83" s="414">
        <v>0.8</v>
      </c>
      <c r="K83" s="414" t="s">
        <v>254</v>
      </c>
      <c r="L83" s="414">
        <v>0</v>
      </c>
      <c r="M83" s="323" t="s">
        <v>254</v>
      </c>
      <c r="N83" s="101">
        <v>0</v>
      </c>
      <c r="O83" s="101">
        <v>41.53</v>
      </c>
      <c r="P83" s="101">
        <v>9.1999999999999993</v>
      </c>
      <c r="Q83" s="101">
        <v>0</v>
      </c>
      <c r="R83" s="583"/>
      <c r="S83" s="534"/>
      <c r="T83" s="534"/>
      <c r="U83" s="534"/>
      <c r="V83" s="247"/>
    </row>
    <row r="84" spans="1:22" ht="41.25" customHeight="1">
      <c r="A84" s="597"/>
      <c r="B84" s="468"/>
      <c r="C84" s="560"/>
      <c r="D84" s="327" t="s">
        <v>4</v>
      </c>
      <c r="E84" s="414">
        <f t="shared" ref="E84:E85" si="10">F84+H84+J84+L84</f>
        <v>109.1</v>
      </c>
      <c r="F84" s="414">
        <v>105.8</v>
      </c>
      <c r="G84" s="414" t="s">
        <v>334</v>
      </c>
      <c r="H84" s="414">
        <v>2.7</v>
      </c>
      <c r="I84" s="414"/>
      <c r="J84" s="414">
        <v>0.6</v>
      </c>
      <c r="K84" s="414" t="s">
        <v>334</v>
      </c>
      <c r="L84" s="414">
        <v>0</v>
      </c>
      <c r="M84" s="323" t="s">
        <v>334</v>
      </c>
      <c r="N84" s="101">
        <v>0</v>
      </c>
      <c r="O84" s="101">
        <v>64.75</v>
      </c>
      <c r="P84" s="101">
        <v>2.19</v>
      </c>
      <c r="Q84" s="101">
        <v>0</v>
      </c>
      <c r="R84" s="583"/>
      <c r="S84" s="534"/>
      <c r="T84" s="534"/>
      <c r="U84" s="534"/>
      <c r="V84" s="247" t="s">
        <v>663</v>
      </c>
    </row>
    <row r="85" spans="1:22" ht="75" customHeight="1">
      <c r="A85" s="597"/>
      <c r="B85" s="468"/>
      <c r="C85" s="560"/>
      <c r="D85" s="327" t="s">
        <v>5</v>
      </c>
      <c r="E85" s="414">
        <f t="shared" si="10"/>
        <v>135.1</v>
      </c>
      <c r="F85" s="414">
        <v>131.6</v>
      </c>
      <c r="G85" s="414" t="s">
        <v>334</v>
      </c>
      <c r="H85" s="414">
        <v>3.4</v>
      </c>
      <c r="I85" s="414"/>
      <c r="J85" s="414">
        <v>0.1</v>
      </c>
      <c r="K85" s="414" t="s">
        <v>334</v>
      </c>
      <c r="L85" s="414">
        <v>0</v>
      </c>
      <c r="M85" s="323" t="s">
        <v>334</v>
      </c>
      <c r="N85" s="101">
        <v>0</v>
      </c>
      <c r="O85" s="101">
        <v>67.56</v>
      </c>
      <c r="P85" s="101">
        <v>2.2200000000000002</v>
      </c>
      <c r="Q85" s="101">
        <v>0</v>
      </c>
      <c r="R85" s="583"/>
      <c r="S85" s="534"/>
      <c r="T85" s="534"/>
      <c r="U85" s="534"/>
      <c r="V85" s="247" t="s">
        <v>580</v>
      </c>
    </row>
    <row r="86" spans="1:22" ht="31.5" customHeight="1">
      <c r="A86" s="469" t="s">
        <v>74</v>
      </c>
      <c r="B86" s="603" t="s">
        <v>35</v>
      </c>
      <c r="C86" s="560" t="s">
        <v>642</v>
      </c>
      <c r="D86" s="59" t="s">
        <v>255</v>
      </c>
      <c r="E86" s="131">
        <f>E88+E89+E90+E91</f>
        <v>76</v>
      </c>
      <c r="F86" s="131">
        <f t="shared" ref="F86:L86" si="11">F88+F89+F90+F91</f>
        <v>0</v>
      </c>
      <c r="G86" s="131" t="e">
        <f t="shared" si="11"/>
        <v>#VALUE!</v>
      </c>
      <c r="H86" s="131">
        <f t="shared" si="11"/>
        <v>73.650000000000006</v>
      </c>
      <c r="I86" s="131" t="e">
        <f t="shared" si="11"/>
        <v>#VALUE!</v>
      </c>
      <c r="J86" s="131">
        <f t="shared" si="11"/>
        <v>2.35</v>
      </c>
      <c r="K86" s="131" t="e">
        <f t="shared" si="11"/>
        <v>#VALUE!</v>
      </c>
      <c r="L86" s="131">
        <f t="shared" si="11"/>
        <v>0</v>
      </c>
      <c r="M86" s="122"/>
      <c r="N86" s="123">
        <f>SUM(N87:N91)</f>
        <v>0</v>
      </c>
      <c r="O86" s="123">
        <f>SUM(O87:O91)</f>
        <v>74</v>
      </c>
      <c r="P86" s="123">
        <f>SUM(P87:P91)</f>
        <v>2</v>
      </c>
      <c r="Q86" s="123" t="e">
        <f>SUM(Q87:Q91)</f>
        <v>#VALUE!</v>
      </c>
      <c r="R86" s="489" t="s">
        <v>531</v>
      </c>
      <c r="S86" s="430" t="s">
        <v>346</v>
      </c>
      <c r="T86" s="430" t="s">
        <v>412</v>
      </c>
      <c r="U86" s="430" t="s">
        <v>406</v>
      </c>
    </row>
    <row r="87" spans="1:22">
      <c r="A87" s="469"/>
      <c r="B87" s="603"/>
      <c r="C87" s="560"/>
      <c r="D87" s="83" t="s">
        <v>2</v>
      </c>
      <c r="E87" s="83"/>
      <c r="F87" s="132"/>
      <c r="G87" s="82"/>
      <c r="H87" s="83"/>
      <c r="I87" s="82"/>
      <c r="J87" s="83"/>
      <c r="K87" s="82"/>
      <c r="L87" s="132"/>
      <c r="M87" s="82"/>
      <c r="N87" s="119"/>
      <c r="O87" s="119"/>
      <c r="P87" s="119"/>
      <c r="Q87" s="119"/>
      <c r="R87" s="489"/>
      <c r="S87" s="430"/>
      <c r="T87" s="430"/>
      <c r="U87" s="430"/>
      <c r="V87" s="247"/>
    </row>
    <row r="88" spans="1:22">
      <c r="A88" s="469"/>
      <c r="B88" s="603"/>
      <c r="C88" s="560"/>
      <c r="D88" s="83" t="s">
        <v>3</v>
      </c>
      <c r="E88" s="132">
        <f>F88+H88+J88+L88</f>
        <v>15</v>
      </c>
      <c r="F88" s="132">
        <v>0</v>
      </c>
      <c r="G88" s="82" t="s">
        <v>334</v>
      </c>
      <c r="H88" s="83">
        <f>14.55</f>
        <v>14.55</v>
      </c>
      <c r="I88" s="82" t="s">
        <v>254</v>
      </c>
      <c r="J88" s="83">
        <v>0.45</v>
      </c>
      <c r="K88" s="82" t="s">
        <v>254</v>
      </c>
      <c r="L88" s="132">
        <v>0</v>
      </c>
      <c r="M88" s="82" t="s">
        <v>334</v>
      </c>
      <c r="N88" s="119">
        <v>0</v>
      </c>
      <c r="O88" s="119">
        <v>14.5</v>
      </c>
      <c r="P88" s="119">
        <v>0.5</v>
      </c>
      <c r="Q88" s="119">
        <f t="shared" ref="Q88:Q91" si="12">R88+T88+U88+V88</f>
        <v>0</v>
      </c>
      <c r="R88" s="489"/>
      <c r="S88" s="430"/>
      <c r="T88" s="430"/>
      <c r="U88" s="430"/>
      <c r="V88" s="247"/>
    </row>
    <row r="89" spans="1:22">
      <c r="A89" s="469"/>
      <c r="B89" s="603"/>
      <c r="C89" s="560"/>
      <c r="D89" s="83" t="s">
        <v>4</v>
      </c>
      <c r="E89" s="132">
        <f t="shared" ref="E89:E91" si="13">F89+H89+J89+L89</f>
        <v>30</v>
      </c>
      <c r="F89" s="132">
        <v>0</v>
      </c>
      <c r="G89" s="82" t="s">
        <v>334</v>
      </c>
      <c r="H89" s="83">
        <v>29.1</v>
      </c>
      <c r="I89" s="82" t="s">
        <v>334</v>
      </c>
      <c r="J89" s="83">
        <v>0.9</v>
      </c>
      <c r="K89" s="82" t="s">
        <v>334</v>
      </c>
      <c r="L89" s="132">
        <v>0</v>
      </c>
      <c r="M89" s="82" t="s">
        <v>334</v>
      </c>
      <c r="N89" s="119">
        <v>0</v>
      </c>
      <c r="O89" s="119">
        <v>29.5</v>
      </c>
      <c r="P89" s="119">
        <v>0.5</v>
      </c>
      <c r="Q89" s="119" t="e">
        <f t="shared" si="12"/>
        <v>#VALUE!</v>
      </c>
      <c r="R89" s="489"/>
      <c r="S89" s="430"/>
      <c r="T89" s="430"/>
      <c r="U89" s="430"/>
      <c r="V89" s="247" t="s">
        <v>661</v>
      </c>
    </row>
    <row r="90" spans="1:22">
      <c r="A90" s="469"/>
      <c r="B90" s="603"/>
      <c r="C90" s="560"/>
      <c r="D90" s="83" t="s">
        <v>5</v>
      </c>
      <c r="E90" s="83">
        <f t="shared" si="13"/>
        <v>15.5</v>
      </c>
      <c r="F90" s="132">
        <v>0</v>
      </c>
      <c r="G90" s="82" t="s">
        <v>334</v>
      </c>
      <c r="H90" s="132">
        <v>15</v>
      </c>
      <c r="I90" s="82" t="s">
        <v>334</v>
      </c>
      <c r="J90" s="83">
        <v>0.5</v>
      </c>
      <c r="K90" s="82" t="s">
        <v>334</v>
      </c>
      <c r="L90" s="132">
        <v>0</v>
      </c>
      <c r="M90" s="82" t="s">
        <v>334</v>
      </c>
      <c r="N90" s="119">
        <v>0</v>
      </c>
      <c r="O90" s="119">
        <v>15</v>
      </c>
      <c r="P90" s="119">
        <v>0.5</v>
      </c>
      <c r="Q90" s="119" t="e">
        <f t="shared" si="12"/>
        <v>#VALUE!</v>
      </c>
      <c r="R90" s="489"/>
      <c r="S90" s="430"/>
      <c r="T90" s="430"/>
      <c r="U90" s="430"/>
      <c r="V90" s="247" t="s">
        <v>664</v>
      </c>
    </row>
    <row r="91" spans="1:22" ht="72" customHeight="1">
      <c r="A91" s="469"/>
      <c r="B91" s="603"/>
      <c r="C91" s="560"/>
      <c r="D91" s="83" t="s">
        <v>11</v>
      </c>
      <c r="E91" s="83">
        <f t="shared" si="13"/>
        <v>15.5</v>
      </c>
      <c r="F91" s="132">
        <v>0</v>
      </c>
      <c r="G91" s="82" t="s">
        <v>334</v>
      </c>
      <c r="H91" s="132">
        <v>15</v>
      </c>
      <c r="I91" s="82" t="s">
        <v>334</v>
      </c>
      <c r="J91" s="83">
        <v>0.5</v>
      </c>
      <c r="K91" s="82" t="s">
        <v>334</v>
      </c>
      <c r="L91" s="132">
        <v>0</v>
      </c>
      <c r="M91" s="82" t="s">
        <v>334</v>
      </c>
      <c r="N91" s="119">
        <v>0</v>
      </c>
      <c r="O91" s="119">
        <v>15</v>
      </c>
      <c r="P91" s="119">
        <v>0.5</v>
      </c>
      <c r="Q91" s="119">
        <f t="shared" si="12"/>
        <v>0</v>
      </c>
      <c r="R91" s="489"/>
      <c r="S91" s="430"/>
      <c r="T91" s="430"/>
      <c r="U91" s="430"/>
    </row>
    <row r="92" spans="1:22" ht="35.25" customHeight="1">
      <c r="A92" s="597" t="s">
        <v>75</v>
      </c>
      <c r="B92" s="599" t="s">
        <v>53</v>
      </c>
      <c r="C92" s="560" t="s">
        <v>642</v>
      </c>
      <c r="D92" s="319" t="s">
        <v>10</v>
      </c>
      <c r="E92" s="344">
        <f>SUM(E94:E95)</f>
        <v>374.4</v>
      </c>
      <c r="F92" s="344">
        <f t="shared" ref="F92:L92" si="14">SUM(F94:F95)</f>
        <v>363.20000000000005</v>
      </c>
      <c r="G92" s="344">
        <f t="shared" si="14"/>
        <v>0</v>
      </c>
      <c r="H92" s="344">
        <f t="shared" si="14"/>
        <v>9.3000000000000007</v>
      </c>
      <c r="I92" s="344">
        <f t="shared" si="14"/>
        <v>0</v>
      </c>
      <c r="J92" s="344">
        <f t="shared" si="14"/>
        <v>1.9</v>
      </c>
      <c r="K92" s="344">
        <f t="shared" si="14"/>
        <v>0</v>
      </c>
      <c r="L92" s="344">
        <f t="shared" si="14"/>
        <v>0</v>
      </c>
      <c r="M92" s="122"/>
      <c r="N92" s="345" t="e">
        <f>#REF!+N94+N95+#REF!+#REF!+#REF!+#REF!+#REF!+#REF!</f>
        <v>#REF!</v>
      </c>
      <c r="O92" s="345" t="e">
        <f>#REF!+O94+O95+#REF!+#REF!+#REF!+#REF!+#REF!+#REF!</f>
        <v>#REF!</v>
      </c>
      <c r="P92" s="345" t="e">
        <f>#REF!+P94+P95+#REF!+#REF!+#REF!+#REF!+#REF!+#REF!</f>
        <v>#REF!</v>
      </c>
      <c r="Q92" s="345" t="e">
        <f>#REF!+Q94+Q95+#REF!+#REF!+#REF!+#REF!+#REF!+#REF!</f>
        <v>#REF!</v>
      </c>
      <c r="R92" s="489" t="s">
        <v>643</v>
      </c>
      <c r="S92" s="629" t="s">
        <v>346</v>
      </c>
      <c r="T92" s="430" t="s">
        <v>411</v>
      </c>
      <c r="U92" s="430" t="s">
        <v>386</v>
      </c>
      <c r="V92" s="247" t="s">
        <v>665</v>
      </c>
    </row>
    <row r="93" spans="1:22">
      <c r="A93" s="597"/>
      <c r="B93" s="599"/>
      <c r="C93" s="560"/>
      <c r="D93" s="318" t="s">
        <v>2</v>
      </c>
      <c r="E93" s="177"/>
      <c r="F93" s="177"/>
      <c r="G93" s="343"/>
      <c r="H93" s="177"/>
      <c r="I93" s="343"/>
      <c r="J93" s="177"/>
      <c r="K93" s="343"/>
      <c r="L93" s="177"/>
      <c r="M93" s="320"/>
      <c r="N93" s="119"/>
      <c r="O93" s="119"/>
      <c r="P93" s="119"/>
      <c r="Q93" s="119"/>
      <c r="R93" s="489"/>
      <c r="S93" s="630"/>
      <c r="T93" s="430"/>
      <c r="U93" s="430"/>
      <c r="V93" s="247" t="s">
        <v>580</v>
      </c>
    </row>
    <row r="94" spans="1:22">
      <c r="A94" s="597"/>
      <c r="B94" s="599"/>
      <c r="C94" s="560"/>
      <c r="D94" s="318" t="s">
        <v>6</v>
      </c>
      <c r="E94" s="415">
        <f>SUM(F94:L94)</f>
        <v>289</v>
      </c>
      <c r="F94" s="415">
        <v>280.60000000000002</v>
      </c>
      <c r="G94" s="415" t="s">
        <v>334</v>
      </c>
      <c r="H94" s="415">
        <v>7.2</v>
      </c>
      <c r="I94" s="415" t="s">
        <v>254</v>
      </c>
      <c r="J94" s="415">
        <v>1.2</v>
      </c>
      <c r="K94" s="415" t="s">
        <v>254</v>
      </c>
      <c r="L94" s="415">
        <v>0</v>
      </c>
      <c r="M94" s="320" t="s">
        <v>334</v>
      </c>
      <c r="N94" s="119">
        <v>0</v>
      </c>
      <c r="O94" s="119">
        <v>64.75</v>
      </c>
      <c r="P94" s="119">
        <v>2.19</v>
      </c>
      <c r="Q94" s="119">
        <v>0</v>
      </c>
      <c r="R94" s="489"/>
      <c r="S94" s="630"/>
      <c r="T94" s="430"/>
      <c r="U94" s="430"/>
      <c r="V94" s="247" t="s">
        <v>581</v>
      </c>
    </row>
    <row r="95" spans="1:22" ht="102" customHeight="1">
      <c r="A95" s="597"/>
      <c r="B95" s="599"/>
      <c r="C95" s="560"/>
      <c r="D95" s="318" t="s">
        <v>7</v>
      </c>
      <c r="E95" s="415">
        <f>SUM(F95:L95)</f>
        <v>85.399999999999991</v>
      </c>
      <c r="F95" s="415">
        <v>82.6</v>
      </c>
      <c r="G95" s="415" t="s">
        <v>334</v>
      </c>
      <c r="H95" s="415">
        <v>2.1</v>
      </c>
      <c r="I95" s="415" t="s">
        <v>254</v>
      </c>
      <c r="J95" s="415">
        <v>0.7</v>
      </c>
      <c r="K95" s="415" t="s">
        <v>254</v>
      </c>
      <c r="L95" s="415">
        <v>0</v>
      </c>
      <c r="M95" s="320" t="s">
        <v>334</v>
      </c>
      <c r="N95" s="119">
        <v>0</v>
      </c>
      <c r="O95" s="119">
        <v>67.56</v>
      </c>
      <c r="P95" s="119">
        <v>2.2200000000000002</v>
      </c>
      <c r="Q95" s="119">
        <v>0</v>
      </c>
      <c r="R95" s="489"/>
      <c r="S95" s="631"/>
      <c r="T95" s="430"/>
      <c r="U95" s="430"/>
    </row>
    <row r="96" spans="1:22" ht="35.25" customHeight="1">
      <c r="A96" s="598" t="s">
        <v>76</v>
      </c>
      <c r="B96" s="599" t="s">
        <v>54</v>
      </c>
      <c r="C96" s="560" t="s">
        <v>642</v>
      </c>
      <c r="D96" s="176" t="s">
        <v>10</v>
      </c>
      <c r="E96" s="371">
        <f>SUM(E97:E99)</f>
        <v>18</v>
      </c>
      <c r="F96" s="371">
        <f t="shared" ref="F96:L96" si="15">SUM(F97:F99)</f>
        <v>0</v>
      </c>
      <c r="G96" s="371">
        <f t="shared" si="15"/>
        <v>0</v>
      </c>
      <c r="H96" s="371">
        <f t="shared" si="15"/>
        <v>17.46</v>
      </c>
      <c r="I96" s="371">
        <f t="shared" si="15"/>
        <v>0</v>
      </c>
      <c r="J96" s="371">
        <f t="shared" si="15"/>
        <v>0.54</v>
      </c>
      <c r="K96" s="371">
        <f t="shared" si="15"/>
        <v>0</v>
      </c>
      <c r="L96" s="371">
        <f t="shared" si="15"/>
        <v>0</v>
      </c>
      <c r="M96" s="122"/>
      <c r="N96" s="346">
        <f>SUM(N97:N99)</f>
        <v>0</v>
      </c>
      <c r="O96" s="346">
        <f>SUM(O97:O99)</f>
        <v>0</v>
      </c>
      <c r="P96" s="346">
        <f>SUM(P97:P99)</f>
        <v>52.11</v>
      </c>
      <c r="Q96" s="346">
        <v>0</v>
      </c>
      <c r="R96" s="600" t="s">
        <v>644</v>
      </c>
      <c r="S96" s="542" t="s">
        <v>346</v>
      </c>
      <c r="T96" s="542" t="s">
        <v>411</v>
      </c>
      <c r="U96" s="542" t="s">
        <v>406</v>
      </c>
      <c r="V96" s="247" t="s">
        <v>665</v>
      </c>
    </row>
    <row r="97" spans="1:22">
      <c r="A97" s="598"/>
      <c r="B97" s="599"/>
      <c r="C97" s="560"/>
      <c r="D97" s="318" t="s">
        <v>6</v>
      </c>
      <c r="E97" s="415">
        <f>SUM(F97:L97)</f>
        <v>18</v>
      </c>
      <c r="F97" s="415">
        <v>0</v>
      </c>
      <c r="G97" s="415" t="s">
        <v>334</v>
      </c>
      <c r="H97" s="415">
        <v>17.46</v>
      </c>
      <c r="I97" s="415" t="s">
        <v>254</v>
      </c>
      <c r="J97" s="415">
        <v>0.54</v>
      </c>
      <c r="K97" s="415" t="s">
        <v>254</v>
      </c>
      <c r="L97" s="415">
        <v>0</v>
      </c>
      <c r="M97" s="320" t="s">
        <v>334</v>
      </c>
      <c r="N97" s="347">
        <v>0</v>
      </c>
      <c r="O97" s="347">
        <v>0</v>
      </c>
      <c r="P97" s="347">
        <v>17.37</v>
      </c>
      <c r="Q97" s="347">
        <v>0</v>
      </c>
      <c r="R97" s="600"/>
      <c r="S97" s="542"/>
      <c r="T97" s="542"/>
      <c r="U97" s="542"/>
      <c r="V97" s="247" t="s">
        <v>580</v>
      </c>
    </row>
    <row r="98" spans="1:22">
      <c r="A98" s="598"/>
      <c r="B98" s="599"/>
      <c r="C98" s="560"/>
      <c r="D98" s="318" t="s">
        <v>7</v>
      </c>
      <c r="E98" s="415">
        <f t="shared" ref="E98:E99" si="16">SUM(F98:L98)</f>
        <v>0</v>
      </c>
      <c r="F98" s="415">
        <v>0</v>
      </c>
      <c r="G98" s="415" t="s">
        <v>334</v>
      </c>
      <c r="H98" s="415">
        <v>0</v>
      </c>
      <c r="I98" s="415" t="s">
        <v>254</v>
      </c>
      <c r="J98" s="415">
        <v>0</v>
      </c>
      <c r="K98" s="415" t="s">
        <v>254</v>
      </c>
      <c r="L98" s="415">
        <v>0</v>
      </c>
      <c r="M98" s="320" t="s">
        <v>334</v>
      </c>
      <c r="N98" s="347">
        <v>0</v>
      </c>
      <c r="O98" s="347">
        <v>0</v>
      </c>
      <c r="P98" s="347">
        <v>17.37</v>
      </c>
      <c r="Q98" s="347">
        <v>0</v>
      </c>
      <c r="R98" s="600"/>
      <c r="S98" s="542"/>
      <c r="T98" s="542"/>
      <c r="U98" s="542"/>
      <c r="V98" s="247" t="s">
        <v>581</v>
      </c>
    </row>
    <row r="99" spans="1:22" ht="114" customHeight="1">
      <c r="A99" s="598"/>
      <c r="B99" s="599"/>
      <c r="C99" s="560"/>
      <c r="D99" s="318" t="s">
        <v>11</v>
      </c>
      <c r="E99" s="415">
        <f t="shared" si="16"/>
        <v>0</v>
      </c>
      <c r="F99" s="415">
        <v>0</v>
      </c>
      <c r="G99" s="415" t="s">
        <v>334</v>
      </c>
      <c r="H99" s="415">
        <v>0</v>
      </c>
      <c r="I99" s="415" t="s">
        <v>254</v>
      </c>
      <c r="J99" s="415">
        <v>0</v>
      </c>
      <c r="K99" s="415" t="s">
        <v>254</v>
      </c>
      <c r="L99" s="415">
        <v>0</v>
      </c>
      <c r="M99" s="320" t="s">
        <v>334</v>
      </c>
      <c r="N99" s="347">
        <v>0</v>
      </c>
      <c r="O99" s="347">
        <v>0</v>
      </c>
      <c r="P99" s="347">
        <v>17.37</v>
      </c>
      <c r="Q99" s="347">
        <v>0</v>
      </c>
      <c r="R99" s="600"/>
      <c r="S99" s="542"/>
      <c r="T99" s="542"/>
      <c r="U99" s="542"/>
    </row>
    <row r="100" spans="1:22" ht="25.5">
      <c r="A100" s="597" t="s">
        <v>84</v>
      </c>
      <c r="B100" s="601" t="s">
        <v>55</v>
      </c>
      <c r="C100" s="560" t="s">
        <v>103</v>
      </c>
      <c r="D100" s="95" t="s">
        <v>10</v>
      </c>
      <c r="E100" s="96">
        <f>E102+E103+E104+E105+E106+E107+E108+E109</f>
        <v>8</v>
      </c>
      <c r="F100" s="96">
        <f t="shared" ref="F100:L100" si="17">F102+F103+F104+F105+F106+F107+F108+F109</f>
        <v>0</v>
      </c>
      <c r="G100" s="96" t="e">
        <f t="shared" si="17"/>
        <v>#VALUE!</v>
      </c>
      <c r="H100" s="96">
        <f t="shared" si="17"/>
        <v>0</v>
      </c>
      <c r="I100" s="96" t="e">
        <f t="shared" si="17"/>
        <v>#VALUE!</v>
      </c>
      <c r="J100" s="96">
        <f t="shared" si="17"/>
        <v>8</v>
      </c>
      <c r="K100" s="96" t="e">
        <f t="shared" si="17"/>
        <v>#VALUE!</v>
      </c>
      <c r="L100" s="96">
        <f t="shared" si="17"/>
        <v>0</v>
      </c>
      <c r="M100" s="97"/>
      <c r="N100" s="125">
        <f>SUM(N101:N109)</f>
        <v>0</v>
      </c>
      <c r="O100" s="125">
        <f>SUM(O101:O109)</f>
        <v>0</v>
      </c>
      <c r="P100" s="125">
        <f>SUM(P101:P109)</f>
        <v>8</v>
      </c>
      <c r="Q100" s="125">
        <v>0</v>
      </c>
      <c r="R100" s="602" t="s">
        <v>550</v>
      </c>
      <c r="S100" s="542" t="s">
        <v>346</v>
      </c>
      <c r="T100" s="542" t="s">
        <v>411</v>
      </c>
      <c r="U100" s="542" t="s">
        <v>406</v>
      </c>
    </row>
    <row r="101" spans="1:22">
      <c r="A101" s="597"/>
      <c r="B101" s="601"/>
      <c r="C101" s="560"/>
      <c r="D101" s="99" t="s">
        <v>2</v>
      </c>
      <c r="E101" s="99"/>
      <c r="F101" s="60"/>
      <c r="G101" s="100"/>
      <c r="H101" s="60"/>
      <c r="I101" s="100"/>
      <c r="J101" s="99"/>
      <c r="K101" s="100"/>
      <c r="L101" s="60"/>
      <c r="M101" s="100"/>
      <c r="N101" s="126"/>
      <c r="O101" s="126"/>
      <c r="P101" s="126"/>
      <c r="Q101" s="126"/>
      <c r="R101" s="602"/>
      <c r="S101" s="542"/>
      <c r="T101" s="542"/>
      <c r="U101" s="542"/>
    </row>
    <row r="102" spans="1:22">
      <c r="A102" s="597"/>
      <c r="B102" s="601"/>
      <c r="C102" s="560"/>
      <c r="D102" s="99" t="s">
        <v>4</v>
      </c>
      <c r="E102" s="60">
        <v>1</v>
      </c>
      <c r="F102" s="60">
        <v>0</v>
      </c>
      <c r="G102" s="100" t="s">
        <v>334</v>
      </c>
      <c r="H102" s="60">
        <v>0</v>
      </c>
      <c r="I102" s="100" t="s">
        <v>334</v>
      </c>
      <c r="J102" s="60">
        <v>1</v>
      </c>
      <c r="K102" s="100" t="s">
        <v>334</v>
      </c>
      <c r="L102" s="60">
        <v>0</v>
      </c>
      <c r="M102" s="100" t="s">
        <v>334</v>
      </c>
      <c r="N102" s="126">
        <v>0</v>
      </c>
      <c r="O102" s="126">
        <v>0</v>
      </c>
      <c r="P102" s="126">
        <v>1</v>
      </c>
      <c r="Q102" s="126">
        <v>0</v>
      </c>
      <c r="R102" s="602"/>
      <c r="S102" s="542"/>
      <c r="T102" s="542"/>
      <c r="U102" s="542"/>
      <c r="V102" s="247" t="s">
        <v>581</v>
      </c>
    </row>
    <row r="103" spans="1:22">
      <c r="A103" s="597"/>
      <c r="B103" s="601"/>
      <c r="C103" s="560"/>
      <c r="D103" s="99" t="s">
        <v>5</v>
      </c>
      <c r="E103" s="60">
        <v>1</v>
      </c>
      <c r="F103" s="60">
        <v>0</v>
      </c>
      <c r="G103" s="100" t="s">
        <v>334</v>
      </c>
      <c r="H103" s="60">
        <v>0</v>
      </c>
      <c r="I103" s="100" t="s">
        <v>334</v>
      </c>
      <c r="J103" s="60">
        <v>1</v>
      </c>
      <c r="K103" s="100" t="s">
        <v>334</v>
      </c>
      <c r="L103" s="60">
        <v>0</v>
      </c>
      <c r="M103" s="100" t="s">
        <v>334</v>
      </c>
      <c r="N103" s="126">
        <v>0</v>
      </c>
      <c r="O103" s="126">
        <v>0</v>
      </c>
      <c r="P103" s="126">
        <v>1</v>
      </c>
      <c r="Q103" s="126">
        <v>0</v>
      </c>
      <c r="R103" s="602"/>
      <c r="S103" s="542"/>
      <c r="T103" s="542"/>
      <c r="U103" s="542"/>
      <c r="V103" s="247" t="s">
        <v>580</v>
      </c>
    </row>
    <row r="104" spans="1:22">
      <c r="A104" s="597"/>
      <c r="B104" s="601"/>
      <c r="C104" s="560"/>
      <c r="D104" s="99" t="s">
        <v>6</v>
      </c>
      <c r="E104" s="60">
        <v>1</v>
      </c>
      <c r="F104" s="60">
        <v>0</v>
      </c>
      <c r="G104" s="100" t="s">
        <v>334</v>
      </c>
      <c r="H104" s="60">
        <v>0</v>
      </c>
      <c r="I104" s="100" t="s">
        <v>334</v>
      </c>
      <c r="J104" s="60">
        <v>1</v>
      </c>
      <c r="K104" s="100" t="s">
        <v>334</v>
      </c>
      <c r="L104" s="60">
        <v>0</v>
      </c>
      <c r="M104" s="100" t="s">
        <v>334</v>
      </c>
      <c r="N104" s="126">
        <v>0</v>
      </c>
      <c r="O104" s="126">
        <v>0</v>
      </c>
      <c r="P104" s="126">
        <v>1</v>
      </c>
      <c r="Q104" s="126">
        <v>0</v>
      </c>
      <c r="R104" s="602"/>
      <c r="S104" s="542"/>
      <c r="T104" s="542"/>
      <c r="U104" s="542"/>
    </row>
    <row r="105" spans="1:22">
      <c r="A105" s="597"/>
      <c r="B105" s="601"/>
      <c r="C105" s="560"/>
      <c r="D105" s="99" t="s">
        <v>7</v>
      </c>
      <c r="E105" s="60">
        <v>1</v>
      </c>
      <c r="F105" s="60">
        <v>0</v>
      </c>
      <c r="G105" s="100" t="s">
        <v>334</v>
      </c>
      <c r="H105" s="60">
        <v>0</v>
      </c>
      <c r="I105" s="100" t="s">
        <v>334</v>
      </c>
      <c r="J105" s="60">
        <v>1</v>
      </c>
      <c r="K105" s="100" t="s">
        <v>334</v>
      </c>
      <c r="L105" s="60">
        <v>0</v>
      </c>
      <c r="M105" s="100" t="s">
        <v>334</v>
      </c>
      <c r="N105" s="126">
        <v>0</v>
      </c>
      <c r="O105" s="126">
        <v>0</v>
      </c>
      <c r="P105" s="126">
        <v>1</v>
      </c>
      <c r="Q105" s="126">
        <v>0</v>
      </c>
      <c r="R105" s="602"/>
      <c r="S105" s="542"/>
      <c r="T105" s="542"/>
      <c r="U105" s="542"/>
    </row>
    <row r="106" spans="1:22">
      <c r="A106" s="597"/>
      <c r="B106" s="601"/>
      <c r="C106" s="560"/>
      <c r="D106" s="99" t="s">
        <v>11</v>
      </c>
      <c r="E106" s="60">
        <v>1</v>
      </c>
      <c r="F106" s="60">
        <v>0</v>
      </c>
      <c r="G106" s="100" t="s">
        <v>334</v>
      </c>
      <c r="H106" s="60">
        <v>0</v>
      </c>
      <c r="I106" s="100" t="s">
        <v>334</v>
      </c>
      <c r="J106" s="60">
        <v>1</v>
      </c>
      <c r="K106" s="100" t="s">
        <v>334</v>
      </c>
      <c r="L106" s="60">
        <v>0</v>
      </c>
      <c r="M106" s="100" t="s">
        <v>334</v>
      </c>
      <c r="N106" s="126">
        <v>0</v>
      </c>
      <c r="O106" s="126">
        <v>0</v>
      </c>
      <c r="P106" s="126">
        <v>1</v>
      </c>
      <c r="Q106" s="126">
        <v>0</v>
      </c>
      <c r="R106" s="602"/>
      <c r="S106" s="542"/>
      <c r="T106" s="542"/>
      <c r="U106" s="542"/>
    </row>
    <row r="107" spans="1:22">
      <c r="A107" s="597"/>
      <c r="B107" s="601"/>
      <c r="C107" s="560"/>
      <c r="D107" s="99" t="s">
        <v>12</v>
      </c>
      <c r="E107" s="60">
        <v>1</v>
      </c>
      <c r="F107" s="60">
        <v>0</v>
      </c>
      <c r="G107" s="100" t="s">
        <v>334</v>
      </c>
      <c r="H107" s="60">
        <v>0</v>
      </c>
      <c r="I107" s="100" t="s">
        <v>334</v>
      </c>
      <c r="J107" s="60">
        <v>1</v>
      </c>
      <c r="K107" s="100" t="s">
        <v>334</v>
      </c>
      <c r="L107" s="60">
        <v>0</v>
      </c>
      <c r="M107" s="100" t="s">
        <v>334</v>
      </c>
      <c r="N107" s="126">
        <v>0</v>
      </c>
      <c r="O107" s="126">
        <v>0</v>
      </c>
      <c r="P107" s="126">
        <v>1</v>
      </c>
      <c r="Q107" s="126">
        <v>0</v>
      </c>
      <c r="R107" s="602"/>
      <c r="S107" s="542"/>
      <c r="T107" s="542"/>
      <c r="U107" s="542"/>
    </row>
    <row r="108" spans="1:22">
      <c r="A108" s="597"/>
      <c r="B108" s="601"/>
      <c r="C108" s="560"/>
      <c r="D108" s="99" t="s">
        <v>8</v>
      </c>
      <c r="E108" s="60">
        <v>1</v>
      </c>
      <c r="F108" s="60">
        <v>0</v>
      </c>
      <c r="G108" s="100" t="s">
        <v>334</v>
      </c>
      <c r="H108" s="60">
        <v>0</v>
      </c>
      <c r="I108" s="100" t="s">
        <v>334</v>
      </c>
      <c r="J108" s="60">
        <v>1</v>
      </c>
      <c r="K108" s="100" t="s">
        <v>334</v>
      </c>
      <c r="L108" s="60">
        <v>0</v>
      </c>
      <c r="M108" s="100" t="s">
        <v>334</v>
      </c>
      <c r="N108" s="126">
        <v>0</v>
      </c>
      <c r="O108" s="126">
        <v>0</v>
      </c>
      <c r="P108" s="126">
        <v>1</v>
      </c>
      <c r="Q108" s="126">
        <v>0</v>
      </c>
      <c r="R108" s="602"/>
      <c r="S108" s="542"/>
      <c r="T108" s="542"/>
      <c r="U108" s="542"/>
    </row>
    <row r="109" spans="1:22" ht="16.5" customHeight="1">
      <c r="A109" s="597"/>
      <c r="B109" s="601"/>
      <c r="C109" s="560"/>
      <c r="D109" s="99" t="s">
        <v>9</v>
      </c>
      <c r="E109" s="60">
        <v>1</v>
      </c>
      <c r="F109" s="60">
        <v>0</v>
      </c>
      <c r="G109" s="100" t="s">
        <v>334</v>
      </c>
      <c r="H109" s="60">
        <v>0</v>
      </c>
      <c r="I109" s="100" t="s">
        <v>334</v>
      </c>
      <c r="J109" s="60">
        <v>1</v>
      </c>
      <c r="K109" s="100" t="s">
        <v>334</v>
      </c>
      <c r="L109" s="60">
        <v>0</v>
      </c>
      <c r="M109" s="100" t="s">
        <v>334</v>
      </c>
      <c r="N109" s="126">
        <v>0</v>
      </c>
      <c r="O109" s="126">
        <v>0</v>
      </c>
      <c r="P109" s="126">
        <v>1</v>
      </c>
      <c r="Q109" s="126">
        <v>0</v>
      </c>
      <c r="R109" s="602"/>
      <c r="S109" s="542"/>
      <c r="T109" s="542"/>
      <c r="U109" s="542"/>
    </row>
    <row r="110" spans="1:22" ht="15" customHeight="1">
      <c r="A110" s="469" t="s">
        <v>85</v>
      </c>
      <c r="B110" s="604" t="s">
        <v>56</v>
      </c>
      <c r="C110" s="560" t="s">
        <v>103</v>
      </c>
      <c r="D110" s="128" t="s">
        <v>10</v>
      </c>
      <c r="E110" s="233">
        <f>SUM(E112:E119)</f>
        <v>70.360000000000014</v>
      </c>
      <c r="F110" s="233">
        <f t="shared" ref="F110:L110" si="18">SUM(F112:F119)</f>
        <v>0</v>
      </c>
      <c r="G110" s="233">
        <f t="shared" si="18"/>
        <v>0</v>
      </c>
      <c r="H110" s="233">
        <f t="shared" si="18"/>
        <v>67.8</v>
      </c>
      <c r="I110" s="233">
        <f t="shared" si="18"/>
        <v>0</v>
      </c>
      <c r="J110" s="233">
        <f t="shared" si="18"/>
        <v>2.56</v>
      </c>
      <c r="K110" s="233">
        <f t="shared" si="18"/>
        <v>0</v>
      </c>
      <c r="L110" s="233">
        <f t="shared" si="18"/>
        <v>0</v>
      </c>
      <c r="M110" s="97"/>
      <c r="N110" s="125">
        <f>SUM(N111:N119)</f>
        <v>0</v>
      </c>
      <c r="O110" s="125">
        <f>SUM(O111:O119)</f>
        <v>92.960000000000008</v>
      </c>
      <c r="P110" s="125">
        <f>SUM(P111:P119)</f>
        <v>0</v>
      </c>
      <c r="Q110" s="125">
        <v>0</v>
      </c>
      <c r="R110" s="602" t="s">
        <v>645</v>
      </c>
      <c r="S110" s="542" t="s">
        <v>346</v>
      </c>
      <c r="T110" s="543" t="s">
        <v>413</v>
      </c>
      <c r="U110" s="542" t="s">
        <v>406</v>
      </c>
    </row>
    <row r="111" spans="1:22">
      <c r="A111" s="469"/>
      <c r="B111" s="604"/>
      <c r="C111" s="560"/>
      <c r="D111" s="99" t="s">
        <v>2</v>
      </c>
      <c r="E111" s="162"/>
      <c r="F111" s="162"/>
      <c r="G111" s="342"/>
      <c r="H111" s="162"/>
      <c r="I111" s="342"/>
      <c r="J111" s="162"/>
      <c r="K111" s="342"/>
      <c r="L111" s="162"/>
      <c r="M111" s="323"/>
      <c r="N111" s="126"/>
      <c r="O111" s="126"/>
      <c r="P111" s="126"/>
      <c r="Q111" s="126"/>
      <c r="R111" s="602"/>
      <c r="S111" s="542"/>
      <c r="T111" s="544"/>
      <c r="U111" s="542"/>
      <c r="V111" s="247" t="s">
        <v>581</v>
      </c>
    </row>
    <row r="112" spans="1:22">
      <c r="A112" s="469"/>
      <c r="B112" s="604"/>
      <c r="C112" s="560"/>
      <c r="D112" s="99" t="s">
        <v>4</v>
      </c>
      <c r="E112" s="162">
        <f>SUM(F112:L112)</f>
        <v>0.32</v>
      </c>
      <c r="F112" s="348">
        <v>0</v>
      </c>
      <c r="G112" s="342" t="s">
        <v>334</v>
      </c>
      <c r="H112" s="162">
        <v>0</v>
      </c>
      <c r="I112" s="342" t="s">
        <v>254</v>
      </c>
      <c r="J112" s="162">
        <v>0.32</v>
      </c>
      <c r="K112" s="342" t="s">
        <v>254</v>
      </c>
      <c r="L112" s="162">
        <v>0</v>
      </c>
      <c r="M112" s="323" t="s">
        <v>334</v>
      </c>
      <c r="N112" s="126">
        <v>0</v>
      </c>
      <c r="O112" s="126">
        <v>11.62</v>
      </c>
      <c r="P112" s="126">
        <v>0</v>
      </c>
      <c r="Q112" s="126">
        <v>0</v>
      </c>
      <c r="R112" s="602"/>
      <c r="S112" s="542"/>
      <c r="T112" s="544"/>
      <c r="U112" s="542"/>
      <c r="V112" s="247" t="s">
        <v>580</v>
      </c>
    </row>
    <row r="113" spans="1:22">
      <c r="A113" s="469"/>
      <c r="B113" s="604"/>
      <c r="C113" s="560"/>
      <c r="D113" s="99" t="s">
        <v>5</v>
      </c>
      <c r="E113" s="162">
        <f t="shared" ref="E113:E119" si="19">SUM(F113:L113)</f>
        <v>0.32</v>
      </c>
      <c r="F113" s="162">
        <v>0</v>
      </c>
      <c r="G113" s="342" t="s">
        <v>334</v>
      </c>
      <c r="H113" s="162">
        <v>0</v>
      </c>
      <c r="I113" s="342" t="s">
        <v>334</v>
      </c>
      <c r="J113" s="162">
        <v>0.32</v>
      </c>
      <c r="K113" s="342" t="s">
        <v>334</v>
      </c>
      <c r="L113" s="162">
        <v>0</v>
      </c>
      <c r="M113" s="323" t="s">
        <v>334</v>
      </c>
      <c r="N113" s="126">
        <v>0</v>
      </c>
      <c r="O113" s="126">
        <v>11.62</v>
      </c>
      <c r="P113" s="126">
        <v>0</v>
      </c>
      <c r="Q113" s="126">
        <v>0</v>
      </c>
      <c r="R113" s="602"/>
      <c r="S113" s="542"/>
      <c r="T113" s="544"/>
      <c r="U113" s="542"/>
    </row>
    <row r="114" spans="1:22">
      <c r="A114" s="469"/>
      <c r="B114" s="604"/>
      <c r="C114" s="560"/>
      <c r="D114" s="99" t="s">
        <v>6</v>
      </c>
      <c r="E114" s="162">
        <f t="shared" si="19"/>
        <v>11.620000000000001</v>
      </c>
      <c r="F114" s="162">
        <v>0</v>
      </c>
      <c r="G114" s="342" t="s">
        <v>334</v>
      </c>
      <c r="H114" s="162">
        <f t="shared" ref="H114:H119" si="20">11.3</f>
        <v>11.3</v>
      </c>
      <c r="I114" s="342" t="s">
        <v>334</v>
      </c>
      <c r="J114" s="162">
        <v>0.32</v>
      </c>
      <c r="K114" s="342" t="s">
        <v>334</v>
      </c>
      <c r="L114" s="162">
        <v>0</v>
      </c>
      <c r="M114" s="323" t="s">
        <v>334</v>
      </c>
      <c r="N114" s="126">
        <v>0</v>
      </c>
      <c r="O114" s="126">
        <v>11.62</v>
      </c>
      <c r="P114" s="126">
        <v>0</v>
      </c>
      <c r="Q114" s="126">
        <v>0</v>
      </c>
      <c r="R114" s="602"/>
      <c r="S114" s="542"/>
      <c r="T114" s="544"/>
      <c r="U114" s="542"/>
    </row>
    <row r="115" spans="1:22">
      <c r="A115" s="469"/>
      <c r="B115" s="604"/>
      <c r="C115" s="560"/>
      <c r="D115" s="99" t="s">
        <v>7</v>
      </c>
      <c r="E115" s="162">
        <f t="shared" si="19"/>
        <v>11.620000000000001</v>
      </c>
      <c r="F115" s="162">
        <v>0</v>
      </c>
      <c r="G115" s="342" t="s">
        <v>334</v>
      </c>
      <c r="H115" s="162">
        <f t="shared" si="20"/>
        <v>11.3</v>
      </c>
      <c r="I115" s="342" t="s">
        <v>334</v>
      </c>
      <c r="J115" s="162">
        <v>0.32</v>
      </c>
      <c r="K115" s="342" t="s">
        <v>334</v>
      </c>
      <c r="L115" s="162">
        <v>0</v>
      </c>
      <c r="M115" s="323" t="s">
        <v>334</v>
      </c>
      <c r="N115" s="126">
        <v>0</v>
      </c>
      <c r="O115" s="126">
        <v>11.62</v>
      </c>
      <c r="P115" s="126">
        <v>0</v>
      </c>
      <c r="Q115" s="126">
        <v>0</v>
      </c>
      <c r="R115" s="602"/>
      <c r="S115" s="542"/>
      <c r="T115" s="544"/>
      <c r="U115" s="542"/>
    </row>
    <row r="116" spans="1:22">
      <c r="A116" s="469"/>
      <c r="B116" s="604"/>
      <c r="C116" s="560"/>
      <c r="D116" s="99" t="s">
        <v>11</v>
      </c>
      <c r="E116" s="162">
        <f t="shared" si="19"/>
        <v>11.620000000000001</v>
      </c>
      <c r="F116" s="162">
        <v>0</v>
      </c>
      <c r="G116" s="342" t="s">
        <v>334</v>
      </c>
      <c r="H116" s="162">
        <f t="shared" si="20"/>
        <v>11.3</v>
      </c>
      <c r="I116" s="342" t="s">
        <v>334</v>
      </c>
      <c r="J116" s="162">
        <v>0.32</v>
      </c>
      <c r="K116" s="342" t="s">
        <v>334</v>
      </c>
      <c r="L116" s="162">
        <v>0</v>
      </c>
      <c r="M116" s="323" t="s">
        <v>334</v>
      </c>
      <c r="N116" s="126">
        <v>0</v>
      </c>
      <c r="O116" s="126">
        <v>11.62</v>
      </c>
      <c r="P116" s="126">
        <v>0</v>
      </c>
      <c r="Q116" s="126">
        <v>0</v>
      </c>
      <c r="R116" s="602"/>
      <c r="S116" s="542"/>
      <c r="T116" s="544"/>
      <c r="U116" s="542"/>
    </row>
    <row r="117" spans="1:22">
      <c r="A117" s="469"/>
      <c r="B117" s="604"/>
      <c r="C117" s="560"/>
      <c r="D117" s="99" t="s">
        <v>12</v>
      </c>
      <c r="E117" s="162">
        <f t="shared" si="19"/>
        <v>11.620000000000001</v>
      </c>
      <c r="F117" s="162">
        <v>0</v>
      </c>
      <c r="G117" s="342" t="s">
        <v>334</v>
      </c>
      <c r="H117" s="162">
        <f t="shared" si="20"/>
        <v>11.3</v>
      </c>
      <c r="I117" s="342" t="s">
        <v>334</v>
      </c>
      <c r="J117" s="162">
        <v>0.32</v>
      </c>
      <c r="K117" s="342" t="s">
        <v>334</v>
      </c>
      <c r="L117" s="162">
        <v>0</v>
      </c>
      <c r="M117" s="323" t="s">
        <v>334</v>
      </c>
      <c r="N117" s="126">
        <v>0</v>
      </c>
      <c r="O117" s="126">
        <v>11.62</v>
      </c>
      <c r="P117" s="126">
        <v>0</v>
      </c>
      <c r="Q117" s="126">
        <v>0</v>
      </c>
      <c r="R117" s="602"/>
      <c r="S117" s="542"/>
      <c r="T117" s="544"/>
      <c r="U117" s="542"/>
    </row>
    <row r="118" spans="1:22">
      <c r="A118" s="469"/>
      <c r="B118" s="604"/>
      <c r="C118" s="560"/>
      <c r="D118" s="99" t="s">
        <v>8</v>
      </c>
      <c r="E118" s="162">
        <f t="shared" si="19"/>
        <v>11.620000000000001</v>
      </c>
      <c r="F118" s="162">
        <v>0</v>
      </c>
      <c r="G118" s="342" t="s">
        <v>334</v>
      </c>
      <c r="H118" s="162">
        <f t="shared" si="20"/>
        <v>11.3</v>
      </c>
      <c r="I118" s="342" t="s">
        <v>334</v>
      </c>
      <c r="J118" s="162">
        <v>0.32</v>
      </c>
      <c r="K118" s="342" t="s">
        <v>334</v>
      </c>
      <c r="L118" s="162">
        <v>0</v>
      </c>
      <c r="M118" s="323" t="s">
        <v>334</v>
      </c>
      <c r="N118" s="126">
        <v>0</v>
      </c>
      <c r="O118" s="126">
        <v>11.62</v>
      </c>
      <c r="P118" s="126">
        <v>0</v>
      </c>
      <c r="Q118" s="126">
        <v>0</v>
      </c>
      <c r="R118" s="602"/>
      <c r="S118" s="542"/>
      <c r="T118" s="544"/>
      <c r="U118" s="542"/>
    </row>
    <row r="119" spans="1:22" ht="15.75" customHeight="1">
      <c r="A119" s="469"/>
      <c r="B119" s="604"/>
      <c r="C119" s="560"/>
      <c r="D119" s="99" t="s">
        <v>9</v>
      </c>
      <c r="E119" s="162">
        <f t="shared" si="19"/>
        <v>11.620000000000001</v>
      </c>
      <c r="F119" s="162">
        <v>0</v>
      </c>
      <c r="G119" s="342" t="s">
        <v>334</v>
      </c>
      <c r="H119" s="162">
        <f t="shared" si="20"/>
        <v>11.3</v>
      </c>
      <c r="I119" s="342" t="s">
        <v>334</v>
      </c>
      <c r="J119" s="162">
        <v>0.32</v>
      </c>
      <c r="K119" s="342" t="s">
        <v>334</v>
      </c>
      <c r="L119" s="162">
        <v>0</v>
      </c>
      <c r="M119" s="323" t="s">
        <v>334</v>
      </c>
      <c r="N119" s="126">
        <v>0</v>
      </c>
      <c r="O119" s="126">
        <v>11.62</v>
      </c>
      <c r="P119" s="126">
        <v>0</v>
      </c>
      <c r="Q119" s="126">
        <v>0</v>
      </c>
      <c r="R119" s="602"/>
      <c r="S119" s="542"/>
      <c r="T119" s="545"/>
      <c r="U119" s="542"/>
    </row>
    <row r="120" spans="1:22" ht="25.5" customHeight="1">
      <c r="A120" s="597" t="s">
        <v>86</v>
      </c>
      <c r="B120" s="601" t="s">
        <v>57</v>
      </c>
      <c r="C120" s="560" t="s">
        <v>103</v>
      </c>
      <c r="D120" s="128" t="s">
        <v>30</v>
      </c>
      <c r="E120" s="129">
        <f>E121+E122+E123+E124+E125+E126+E127+E128</f>
        <v>4</v>
      </c>
      <c r="F120" s="129">
        <f t="shared" ref="F120:L120" si="21">F121+F122+F123+F124+F125+F126+F127+F128</f>
        <v>0</v>
      </c>
      <c r="G120" s="129" t="e">
        <f t="shared" si="21"/>
        <v>#VALUE!</v>
      </c>
      <c r="H120" s="129">
        <f t="shared" si="21"/>
        <v>0</v>
      </c>
      <c r="I120" s="129" t="e">
        <f t="shared" si="21"/>
        <v>#VALUE!</v>
      </c>
      <c r="J120" s="129">
        <f t="shared" si="21"/>
        <v>4</v>
      </c>
      <c r="K120" s="129" t="e">
        <f t="shared" si="21"/>
        <v>#VALUE!</v>
      </c>
      <c r="L120" s="129">
        <f t="shared" si="21"/>
        <v>0</v>
      </c>
      <c r="M120" s="97"/>
      <c r="N120" s="125">
        <f>SUM(N121:N128)</f>
        <v>0</v>
      </c>
      <c r="O120" s="125">
        <f>SUM(O121:O128)</f>
        <v>0</v>
      </c>
      <c r="P120" s="125">
        <f>SUM(P121:P128)</f>
        <v>4</v>
      </c>
      <c r="Q120" s="125">
        <v>0</v>
      </c>
      <c r="R120" s="602" t="s">
        <v>646</v>
      </c>
      <c r="S120" s="542" t="s">
        <v>346</v>
      </c>
      <c r="T120" s="542" t="s">
        <v>411</v>
      </c>
      <c r="U120" s="542" t="s">
        <v>385</v>
      </c>
    </row>
    <row r="121" spans="1:22">
      <c r="A121" s="597"/>
      <c r="B121" s="601"/>
      <c r="C121" s="560"/>
      <c r="D121" s="99" t="s">
        <v>4</v>
      </c>
      <c r="E121" s="130">
        <f>F121+H121+J121+L121</f>
        <v>0.5</v>
      </c>
      <c r="F121" s="60">
        <v>0</v>
      </c>
      <c r="G121" s="100" t="s">
        <v>334</v>
      </c>
      <c r="H121" s="60">
        <v>0</v>
      </c>
      <c r="I121" s="100" t="s">
        <v>334</v>
      </c>
      <c r="J121" s="133">
        <v>0.5</v>
      </c>
      <c r="K121" s="100" t="s">
        <v>254</v>
      </c>
      <c r="L121" s="60">
        <v>0</v>
      </c>
      <c r="M121" s="100" t="s">
        <v>334</v>
      </c>
      <c r="N121" s="126">
        <v>0</v>
      </c>
      <c r="O121" s="126">
        <v>0</v>
      </c>
      <c r="P121" s="126">
        <v>0.5</v>
      </c>
      <c r="Q121" s="126">
        <v>0</v>
      </c>
      <c r="R121" s="602"/>
      <c r="S121" s="542"/>
      <c r="T121" s="542"/>
      <c r="U121" s="542"/>
      <c r="V121" s="247" t="s">
        <v>581</v>
      </c>
    </row>
    <row r="122" spans="1:22">
      <c r="A122" s="597"/>
      <c r="B122" s="601"/>
      <c r="C122" s="560"/>
      <c r="D122" s="99" t="s">
        <v>5</v>
      </c>
      <c r="E122" s="130">
        <f t="shared" ref="E122:E128" si="22">F122+H122+J122+L122</f>
        <v>0.5</v>
      </c>
      <c r="F122" s="60">
        <v>0</v>
      </c>
      <c r="G122" s="100" t="s">
        <v>334</v>
      </c>
      <c r="H122" s="60">
        <v>0</v>
      </c>
      <c r="I122" s="100" t="s">
        <v>334</v>
      </c>
      <c r="J122" s="133">
        <v>0.5</v>
      </c>
      <c r="K122" s="100" t="s">
        <v>254</v>
      </c>
      <c r="L122" s="60">
        <v>0</v>
      </c>
      <c r="M122" s="100" t="s">
        <v>334</v>
      </c>
      <c r="N122" s="126">
        <v>0</v>
      </c>
      <c r="O122" s="126">
        <v>0</v>
      </c>
      <c r="P122" s="126">
        <v>0.5</v>
      </c>
      <c r="Q122" s="126">
        <v>0</v>
      </c>
      <c r="R122" s="602"/>
      <c r="S122" s="542"/>
      <c r="T122" s="542"/>
      <c r="U122" s="542"/>
      <c r="V122" s="247" t="s">
        <v>580</v>
      </c>
    </row>
    <row r="123" spans="1:22">
      <c r="A123" s="597"/>
      <c r="B123" s="601"/>
      <c r="C123" s="560"/>
      <c r="D123" s="99" t="s">
        <v>6</v>
      </c>
      <c r="E123" s="130">
        <f t="shared" si="22"/>
        <v>0.5</v>
      </c>
      <c r="F123" s="60">
        <v>0</v>
      </c>
      <c r="G123" s="100" t="s">
        <v>334</v>
      </c>
      <c r="H123" s="60">
        <v>0</v>
      </c>
      <c r="I123" s="100" t="s">
        <v>334</v>
      </c>
      <c r="J123" s="133">
        <v>0.5</v>
      </c>
      <c r="K123" s="100" t="s">
        <v>254</v>
      </c>
      <c r="L123" s="60">
        <v>0</v>
      </c>
      <c r="M123" s="100" t="s">
        <v>334</v>
      </c>
      <c r="N123" s="126">
        <v>0</v>
      </c>
      <c r="O123" s="126">
        <v>0</v>
      </c>
      <c r="P123" s="126">
        <v>0.5</v>
      </c>
      <c r="Q123" s="126">
        <v>0</v>
      </c>
      <c r="R123" s="602"/>
      <c r="S123" s="542"/>
      <c r="T123" s="542"/>
      <c r="U123" s="542"/>
    </row>
    <row r="124" spans="1:22">
      <c r="A124" s="597"/>
      <c r="B124" s="601"/>
      <c r="C124" s="560"/>
      <c r="D124" s="99" t="s">
        <v>7</v>
      </c>
      <c r="E124" s="130">
        <f t="shared" si="22"/>
        <v>0.5</v>
      </c>
      <c r="F124" s="60">
        <v>0</v>
      </c>
      <c r="G124" s="100" t="s">
        <v>334</v>
      </c>
      <c r="H124" s="60">
        <v>0</v>
      </c>
      <c r="I124" s="100" t="s">
        <v>334</v>
      </c>
      <c r="J124" s="133">
        <v>0.5</v>
      </c>
      <c r="K124" s="100" t="s">
        <v>254</v>
      </c>
      <c r="L124" s="60">
        <v>0</v>
      </c>
      <c r="M124" s="100" t="s">
        <v>334</v>
      </c>
      <c r="N124" s="126">
        <v>0</v>
      </c>
      <c r="O124" s="126">
        <v>0</v>
      </c>
      <c r="P124" s="126">
        <v>0.5</v>
      </c>
      <c r="Q124" s="126">
        <v>0</v>
      </c>
      <c r="R124" s="602"/>
      <c r="S124" s="542"/>
      <c r="T124" s="542"/>
      <c r="U124" s="542"/>
    </row>
    <row r="125" spans="1:22">
      <c r="A125" s="597"/>
      <c r="B125" s="601"/>
      <c r="C125" s="560"/>
      <c r="D125" s="99" t="s">
        <v>11</v>
      </c>
      <c r="E125" s="130">
        <f t="shared" si="22"/>
        <v>0.5</v>
      </c>
      <c r="F125" s="60">
        <v>0</v>
      </c>
      <c r="G125" s="100" t="s">
        <v>334</v>
      </c>
      <c r="H125" s="60">
        <v>0</v>
      </c>
      <c r="I125" s="100" t="s">
        <v>334</v>
      </c>
      <c r="J125" s="133">
        <v>0.5</v>
      </c>
      <c r="K125" s="100" t="s">
        <v>254</v>
      </c>
      <c r="L125" s="60">
        <v>0</v>
      </c>
      <c r="M125" s="100" t="s">
        <v>334</v>
      </c>
      <c r="N125" s="126">
        <v>0</v>
      </c>
      <c r="O125" s="126">
        <v>0</v>
      </c>
      <c r="P125" s="126">
        <v>0.5</v>
      </c>
      <c r="Q125" s="126">
        <v>0</v>
      </c>
      <c r="R125" s="602"/>
      <c r="S125" s="542"/>
      <c r="T125" s="542"/>
      <c r="U125" s="542"/>
    </row>
    <row r="126" spans="1:22">
      <c r="A126" s="597"/>
      <c r="B126" s="601"/>
      <c r="C126" s="560"/>
      <c r="D126" s="99" t="s">
        <v>12</v>
      </c>
      <c r="E126" s="130">
        <f t="shared" si="22"/>
        <v>0.5</v>
      </c>
      <c r="F126" s="60">
        <v>0</v>
      </c>
      <c r="G126" s="100" t="s">
        <v>334</v>
      </c>
      <c r="H126" s="60">
        <v>0</v>
      </c>
      <c r="I126" s="100" t="s">
        <v>334</v>
      </c>
      <c r="J126" s="133">
        <v>0.5</v>
      </c>
      <c r="K126" s="100" t="s">
        <v>254</v>
      </c>
      <c r="L126" s="60">
        <v>0</v>
      </c>
      <c r="M126" s="100" t="s">
        <v>334</v>
      </c>
      <c r="N126" s="126">
        <v>0</v>
      </c>
      <c r="O126" s="126">
        <v>0</v>
      </c>
      <c r="P126" s="126">
        <v>0.5</v>
      </c>
      <c r="Q126" s="126">
        <v>0</v>
      </c>
      <c r="R126" s="602"/>
      <c r="S126" s="542"/>
      <c r="T126" s="542"/>
      <c r="U126" s="542"/>
    </row>
    <row r="127" spans="1:22">
      <c r="A127" s="597"/>
      <c r="B127" s="601"/>
      <c r="C127" s="560"/>
      <c r="D127" s="99" t="s">
        <v>8</v>
      </c>
      <c r="E127" s="130">
        <f t="shared" si="22"/>
        <v>0.5</v>
      </c>
      <c r="F127" s="60">
        <v>0</v>
      </c>
      <c r="G127" s="100" t="s">
        <v>334</v>
      </c>
      <c r="H127" s="60">
        <v>0</v>
      </c>
      <c r="I127" s="100" t="s">
        <v>334</v>
      </c>
      <c r="J127" s="133">
        <v>0.5</v>
      </c>
      <c r="K127" s="100" t="s">
        <v>254</v>
      </c>
      <c r="L127" s="60">
        <v>0</v>
      </c>
      <c r="M127" s="100" t="s">
        <v>334</v>
      </c>
      <c r="N127" s="126">
        <v>0</v>
      </c>
      <c r="O127" s="126">
        <v>0</v>
      </c>
      <c r="P127" s="126">
        <v>0.5</v>
      </c>
      <c r="Q127" s="126">
        <v>0</v>
      </c>
      <c r="R127" s="602"/>
      <c r="S127" s="542"/>
      <c r="T127" s="542"/>
      <c r="U127" s="542"/>
    </row>
    <row r="128" spans="1:22" ht="13.5" customHeight="1">
      <c r="A128" s="597"/>
      <c r="B128" s="601"/>
      <c r="C128" s="560"/>
      <c r="D128" s="99" t="s">
        <v>9</v>
      </c>
      <c r="E128" s="130">
        <f t="shared" si="22"/>
        <v>0.5</v>
      </c>
      <c r="F128" s="60">
        <v>0</v>
      </c>
      <c r="G128" s="100" t="s">
        <v>334</v>
      </c>
      <c r="H128" s="60">
        <v>0</v>
      </c>
      <c r="I128" s="100" t="s">
        <v>334</v>
      </c>
      <c r="J128" s="133">
        <v>0.5</v>
      </c>
      <c r="K128" s="100" t="s">
        <v>254</v>
      </c>
      <c r="L128" s="60">
        <v>0</v>
      </c>
      <c r="M128" s="100" t="s">
        <v>334</v>
      </c>
      <c r="N128" s="126">
        <v>0</v>
      </c>
      <c r="O128" s="126">
        <v>0</v>
      </c>
      <c r="P128" s="126">
        <v>0.5</v>
      </c>
      <c r="Q128" s="126">
        <v>0</v>
      </c>
      <c r="R128" s="602"/>
      <c r="S128" s="542"/>
      <c r="T128" s="542"/>
      <c r="U128" s="542"/>
    </row>
    <row r="129" spans="1:22" ht="25.5" customHeight="1">
      <c r="A129" s="469" t="s">
        <v>98</v>
      </c>
      <c r="B129" s="463" t="s">
        <v>63</v>
      </c>
      <c r="C129" s="500" t="s">
        <v>647</v>
      </c>
      <c r="D129" s="319" t="s">
        <v>10</v>
      </c>
      <c r="E129" s="344">
        <f>E131+E132+E133+E134+E135+E136+E137+E138+E139</f>
        <v>20.8</v>
      </c>
      <c r="F129" s="344">
        <f>0</f>
        <v>0</v>
      </c>
      <c r="G129" s="349"/>
      <c r="H129" s="344">
        <v>0</v>
      </c>
      <c r="I129" s="349"/>
      <c r="J129" s="344">
        <v>0</v>
      </c>
      <c r="K129" s="349"/>
      <c r="L129" s="344">
        <v>0</v>
      </c>
      <c r="M129" s="122"/>
      <c r="N129" s="123">
        <f>SUM(N130:N139)</f>
        <v>0</v>
      </c>
      <c r="O129" s="123">
        <f>SUM(O130:O139)</f>
        <v>0</v>
      </c>
      <c r="P129" s="123">
        <f>SUM(P130:P139)</f>
        <v>20.8</v>
      </c>
      <c r="Q129" s="123">
        <f>SUM(Q130:Q139)</f>
        <v>0</v>
      </c>
      <c r="R129" s="489" t="s">
        <v>648</v>
      </c>
      <c r="S129" s="430" t="s">
        <v>346</v>
      </c>
      <c r="T129" s="430" t="s">
        <v>413</v>
      </c>
      <c r="U129" s="430" t="s">
        <v>410</v>
      </c>
      <c r="V129" s="247" t="s">
        <v>584</v>
      </c>
    </row>
    <row r="130" spans="1:22">
      <c r="A130" s="469"/>
      <c r="B130" s="605"/>
      <c r="C130" s="500"/>
      <c r="D130" s="318" t="s">
        <v>2</v>
      </c>
      <c r="E130" s="177"/>
      <c r="F130" s="177"/>
      <c r="G130" s="343"/>
      <c r="H130" s="177"/>
      <c r="I130" s="343"/>
      <c r="J130" s="177"/>
      <c r="K130" s="343"/>
      <c r="L130" s="177"/>
      <c r="M130" s="320"/>
      <c r="N130" s="119"/>
      <c r="O130" s="119"/>
      <c r="P130" s="119"/>
      <c r="Q130" s="119"/>
      <c r="R130" s="606"/>
      <c r="S130" s="430"/>
      <c r="T130" s="430"/>
      <c r="U130" s="430"/>
      <c r="V130" s="247" t="s">
        <v>585</v>
      </c>
    </row>
    <row r="131" spans="1:22">
      <c r="A131" s="469"/>
      <c r="B131" s="605"/>
      <c r="C131" s="500"/>
      <c r="D131" s="318" t="s">
        <v>3</v>
      </c>
      <c r="E131" s="177">
        <f>F131+H131+J131+L131</f>
        <v>4.8</v>
      </c>
      <c r="F131" s="177">
        <v>0</v>
      </c>
      <c r="G131" s="343" t="s">
        <v>334</v>
      </c>
      <c r="H131" s="177">
        <v>0</v>
      </c>
      <c r="I131" s="343" t="s">
        <v>334</v>
      </c>
      <c r="J131" s="177">
        <v>4.8</v>
      </c>
      <c r="K131" s="343" t="s">
        <v>254</v>
      </c>
      <c r="L131" s="177">
        <v>0</v>
      </c>
      <c r="M131" s="320" t="s">
        <v>334</v>
      </c>
      <c r="N131" s="118">
        <v>0</v>
      </c>
      <c r="O131" s="118">
        <v>0</v>
      </c>
      <c r="P131" s="119">
        <v>4.8</v>
      </c>
      <c r="Q131" s="119">
        <v>0</v>
      </c>
      <c r="R131" s="606"/>
      <c r="S131" s="430"/>
      <c r="T131" s="430"/>
      <c r="U131" s="430"/>
      <c r="V131" s="247" t="s">
        <v>580</v>
      </c>
    </row>
    <row r="132" spans="1:22">
      <c r="A132" s="469"/>
      <c r="B132" s="605"/>
      <c r="C132" s="500"/>
      <c r="D132" s="318" t="s">
        <v>4</v>
      </c>
      <c r="E132" s="177">
        <f t="shared" ref="E132:E139" si="23">F132+H132+J132+L132</f>
        <v>2</v>
      </c>
      <c r="F132" s="177">
        <v>0</v>
      </c>
      <c r="G132" s="343" t="s">
        <v>334</v>
      </c>
      <c r="H132" s="177">
        <v>0</v>
      </c>
      <c r="I132" s="343" t="s">
        <v>334</v>
      </c>
      <c r="J132" s="177">
        <v>2</v>
      </c>
      <c r="K132" s="343" t="s">
        <v>334</v>
      </c>
      <c r="L132" s="177">
        <v>0</v>
      </c>
      <c r="M132" s="320" t="s">
        <v>334</v>
      </c>
      <c r="N132" s="118">
        <v>0</v>
      </c>
      <c r="O132" s="118">
        <v>0</v>
      </c>
      <c r="P132" s="119">
        <v>2</v>
      </c>
      <c r="Q132" s="119">
        <v>0</v>
      </c>
      <c r="R132" s="606"/>
      <c r="S132" s="430"/>
      <c r="T132" s="430"/>
      <c r="U132" s="430"/>
    </row>
    <row r="133" spans="1:22">
      <c r="A133" s="469"/>
      <c r="B133" s="605"/>
      <c r="C133" s="500"/>
      <c r="D133" s="318" t="s">
        <v>5</v>
      </c>
      <c r="E133" s="177">
        <f t="shared" si="23"/>
        <v>2</v>
      </c>
      <c r="F133" s="177">
        <v>0</v>
      </c>
      <c r="G133" s="343" t="s">
        <v>334</v>
      </c>
      <c r="H133" s="177">
        <v>0</v>
      </c>
      <c r="I133" s="343" t="s">
        <v>334</v>
      </c>
      <c r="J133" s="177">
        <v>2</v>
      </c>
      <c r="K133" s="343" t="s">
        <v>334</v>
      </c>
      <c r="L133" s="177">
        <v>0</v>
      </c>
      <c r="M133" s="320" t="s">
        <v>334</v>
      </c>
      <c r="N133" s="118">
        <v>0</v>
      </c>
      <c r="O133" s="118">
        <v>0</v>
      </c>
      <c r="P133" s="119">
        <v>2</v>
      </c>
      <c r="Q133" s="119">
        <v>0</v>
      </c>
      <c r="R133" s="606"/>
      <c r="S133" s="430"/>
      <c r="T133" s="430"/>
      <c r="U133" s="430"/>
    </row>
    <row r="134" spans="1:22">
      <c r="A134" s="469"/>
      <c r="B134" s="605"/>
      <c r="C134" s="500"/>
      <c r="D134" s="318" t="s">
        <v>6</v>
      </c>
      <c r="E134" s="177">
        <f t="shared" si="23"/>
        <v>2</v>
      </c>
      <c r="F134" s="177">
        <v>0</v>
      </c>
      <c r="G134" s="343" t="s">
        <v>334</v>
      </c>
      <c r="H134" s="177">
        <v>0</v>
      </c>
      <c r="I134" s="343" t="s">
        <v>334</v>
      </c>
      <c r="J134" s="177">
        <v>2</v>
      </c>
      <c r="K134" s="343" t="s">
        <v>334</v>
      </c>
      <c r="L134" s="177">
        <v>0</v>
      </c>
      <c r="M134" s="320" t="s">
        <v>334</v>
      </c>
      <c r="N134" s="119">
        <v>0</v>
      </c>
      <c r="O134" s="119">
        <v>0</v>
      </c>
      <c r="P134" s="119">
        <v>2</v>
      </c>
      <c r="Q134" s="119">
        <v>0</v>
      </c>
      <c r="R134" s="606"/>
      <c r="S134" s="430"/>
      <c r="T134" s="430"/>
      <c r="U134" s="430"/>
    </row>
    <row r="135" spans="1:22">
      <c r="A135" s="469"/>
      <c r="B135" s="605"/>
      <c r="C135" s="500"/>
      <c r="D135" s="318" t="s">
        <v>7</v>
      </c>
      <c r="E135" s="177">
        <f t="shared" si="23"/>
        <v>2</v>
      </c>
      <c r="F135" s="177">
        <v>0</v>
      </c>
      <c r="G135" s="343" t="s">
        <v>334</v>
      </c>
      <c r="H135" s="177">
        <v>0</v>
      </c>
      <c r="I135" s="343" t="s">
        <v>334</v>
      </c>
      <c r="J135" s="177">
        <v>2</v>
      </c>
      <c r="K135" s="343" t="s">
        <v>334</v>
      </c>
      <c r="L135" s="177">
        <v>0</v>
      </c>
      <c r="M135" s="320" t="s">
        <v>334</v>
      </c>
      <c r="N135" s="119">
        <v>0</v>
      </c>
      <c r="O135" s="119">
        <v>0</v>
      </c>
      <c r="P135" s="119">
        <v>2</v>
      </c>
      <c r="Q135" s="119">
        <v>0</v>
      </c>
      <c r="R135" s="606"/>
      <c r="S135" s="430"/>
      <c r="T135" s="430"/>
      <c r="U135" s="430"/>
    </row>
    <row r="136" spans="1:22">
      <c r="A136" s="469"/>
      <c r="B136" s="605"/>
      <c r="C136" s="500"/>
      <c r="D136" s="318" t="s">
        <v>11</v>
      </c>
      <c r="E136" s="177">
        <f t="shared" si="23"/>
        <v>2</v>
      </c>
      <c r="F136" s="177">
        <v>0</v>
      </c>
      <c r="G136" s="343" t="s">
        <v>334</v>
      </c>
      <c r="H136" s="177">
        <v>0</v>
      </c>
      <c r="I136" s="343" t="s">
        <v>334</v>
      </c>
      <c r="J136" s="177">
        <v>2</v>
      </c>
      <c r="K136" s="343" t="s">
        <v>334</v>
      </c>
      <c r="L136" s="177">
        <v>0</v>
      </c>
      <c r="M136" s="320" t="s">
        <v>334</v>
      </c>
      <c r="N136" s="119">
        <v>0</v>
      </c>
      <c r="O136" s="119">
        <v>0</v>
      </c>
      <c r="P136" s="119">
        <v>2</v>
      </c>
      <c r="Q136" s="119">
        <v>0</v>
      </c>
      <c r="R136" s="606"/>
      <c r="S136" s="430"/>
      <c r="T136" s="430"/>
      <c r="U136" s="430"/>
    </row>
    <row r="137" spans="1:22">
      <c r="A137" s="469"/>
      <c r="B137" s="605"/>
      <c r="C137" s="500"/>
      <c r="D137" s="318" t="s">
        <v>12</v>
      </c>
      <c r="E137" s="177">
        <f t="shared" si="23"/>
        <v>2</v>
      </c>
      <c r="F137" s="177">
        <v>0</v>
      </c>
      <c r="G137" s="343" t="s">
        <v>334</v>
      </c>
      <c r="H137" s="177">
        <v>0</v>
      </c>
      <c r="I137" s="343" t="s">
        <v>334</v>
      </c>
      <c r="J137" s="177">
        <v>2</v>
      </c>
      <c r="K137" s="343" t="s">
        <v>334</v>
      </c>
      <c r="L137" s="177">
        <v>0</v>
      </c>
      <c r="M137" s="320" t="s">
        <v>334</v>
      </c>
      <c r="N137" s="119">
        <v>0</v>
      </c>
      <c r="O137" s="119">
        <v>0</v>
      </c>
      <c r="P137" s="119">
        <v>2</v>
      </c>
      <c r="Q137" s="119">
        <v>0</v>
      </c>
      <c r="R137" s="606"/>
      <c r="S137" s="430"/>
      <c r="T137" s="430"/>
      <c r="U137" s="430"/>
    </row>
    <row r="138" spans="1:22">
      <c r="A138" s="469"/>
      <c r="B138" s="605"/>
      <c r="C138" s="500"/>
      <c r="D138" s="318" t="s">
        <v>8</v>
      </c>
      <c r="E138" s="177">
        <f t="shared" si="23"/>
        <v>2</v>
      </c>
      <c r="F138" s="177">
        <v>0</v>
      </c>
      <c r="G138" s="343" t="s">
        <v>334</v>
      </c>
      <c r="H138" s="177">
        <v>0</v>
      </c>
      <c r="I138" s="343" t="s">
        <v>334</v>
      </c>
      <c r="J138" s="177">
        <v>2</v>
      </c>
      <c r="K138" s="343" t="s">
        <v>334</v>
      </c>
      <c r="L138" s="177">
        <v>0</v>
      </c>
      <c r="M138" s="320" t="s">
        <v>334</v>
      </c>
      <c r="N138" s="119">
        <v>0</v>
      </c>
      <c r="O138" s="119">
        <v>0</v>
      </c>
      <c r="P138" s="119">
        <v>2</v>
      </c>
      <c r="Q138" s="119">
        <v>0</v>
      </c>
      <c r="R138" s="606"/>
      <c r="S138" s="430"/>
      <c r="T138" s="430"/>
      <c r="U138" s="430"/>
    </row>
    <row r="139" spans="1:22" ht="15.75" customHeight="1">
      <c r="A139" s="469"/>
      <c r="B139" s="605"/>
      <c r="C139" s="500"/>
      <c r="D139" s="318" t="s">
        <v>9</v>
      </c>
      <c r="E139" s="177">
        <f t="shared" si="23"/>
        <v>2</v>
      </c>
      <c r="F139" s="177">
        <v>0</v>
      </c>
      <c r="G139" s="343" t="s">
        <v>334</v>
      </c>
      <c r="H139" s="177">
        <v>0</v>
      </c>
      <c r="I139" s="343" t="s">
        <v>334</v>
      </c>
      <c r="J139" s="177">
        <v>2</v>
      </c>
      <c r="K139" s="343" t="s">
        <v>334</v>
      </c>
      <c r="L139" s="177">
        <v>0</v>
      </c>
      <c r="M139" s="320" t="s">
        <v>334</v>
      </c>
      <c r="N139" s="119">
        <v>0</v>
      </c>
      <c r="O139" s="119">
        <v>0</v>
      </c>
      <c r="P139" s="119">
        <v>2</v>
      </c>
      <c r="Q139" s="119">
        <v>0</v>
      </c>
      <c r="R139" s="606"/>
      <c r="S139" s="430"/>
      <c r="T139" s="430"/>
      <c r="U139" s="430"/>
    </row>
    <row r="140" spans="1:22" ht="25.5">
      <c r="A140" s="594"/>
      <c r="B140" s="607" t="s">
        <v>111</v>
      </c>
      <c r="C140" s="608"/>
      <c r="D140" s="176" t="s">
        <v>10</v>
      </c>
      <c r="E140" s="230">
        <f>E142+E143+E144+E145+E146+E147+E148+E149+E150</f>
        <v>823.66</v>
      </c>
      <c r="F140" s="230">
        <f t="shared" ref="F140:M140" si="24">F142+F143+F144+F145+F146+F147+F148+F149+F150</f>
        <v>600.6</v>
      </c>
      <c r="G140" s="230" t="e">
        <f t="shared" si="24"/>
        <v>#VALUE!</v>
      </c>
      <c r="H140" s="230">
        <f t="shared" si="24"/>
        <v>186.21000000000006</v>
      </c>
      <c r="I140" s="230" t="e">
        <f t="shared" si="24"/>
        <v>#VALUE!</v>
      </c>
      <c r="J140" s="230">
        <f t="shared" si="24"/>
        <v>36.85</v>
      </c>
      <c r="K140" s="230" t="e">
        <f t="shared" si="24"/>
        <v>#VALUE!</v>
      </c>
      <c r="L140" s="230">
        <f t="shared" si="24"/>
        <v>0</v>
      </c>
      <c r="M140" s="230">
        <f t="shared" si="24"/>
        <v>0</v>
      </c>
      <c r="N140" s="138"/>
      <c r="O140" s="138"/>
      <c r="P140" s="138"/>
      <c r="Q140" s="138"/>
      <c r="R140" s="609"/>
      <c r="S140" s="554"/>
      <c r="T140" s="554"/>
      <c r="U140" s="554"/>
    </row>
    <row r="141" spans="1:22">
      <c r="A141" s="594"/>
      <c r="B141" s="608"/>
      <c r="C141" s="608"/>
      <c r="D141" s="83" t="s">
        <v>2</v>
      </c>
      <c r="E141" s="83"/>
      <c r="F141" s="83"/>
      <c r="G141" s="83"/>
      <c r="H141" s="83"/>
      <c r="I141" s="83"/>
      <c r="J141" s="83"/>
      <c r="K141" s="83"/>
      <c r="L141" s="83"/>
      <c r="M141" s="83"/>
      <c r="N141" s="138"/>
      <c r="O141" s="138"/>
      <c r="P141" s="138"/>
      <c r="Q141" s="138"/>
      <c r="R141" s="609"/>
      <c r="S141" s="554"/>
      <c r="T141" s="554"/>
      <c r="U141" s="554"/>
    </row>
    <row r="142" spans="1:22">
      <c r="A142" s="594"/>
      <c r="B142" s="608"/>
      <c r="C142" s="608"/>
      <c r="D142" s="83" t="s">
        <v>3</v>
      </c>
      <c r="E142" s="132">
        <f>F142+H142+J142+L142</f>
        <v>27.700000000000003</v>
      </c>
      <c r="F142" s="132">
        <f t="shared" ref="F142:K142" si="25">F83+F88</f>
        <v>0</v>
      </c>
      <c r="G142" s="132" t="e">
        <f t="shared" si="25"/>
        <v>#VALUE!</v>
      </c>
      <c r="H142" s="132">
        <f t="shared" si="25"/>
        <v>26.450000000000003</v>
      </c>
      <c r="I142" s="132" t="e">
        <f t="shared" si="25"/>
        <v>#VALUE!</v>
      </c>
      <c r="J142" s="132">
        <f t="shared" si="25"/>
        <v>1.25</v>
      </c>
      <c r="K142" s="132" t="e">
        <f t="shared" si="25"/>
        <v>#VALUE!</v>
      </c>
      <c r="L142" s="132">
        <f t="shared" ref="L142" si="26">L83+L88</f>
        <v>0</v>
      </c>
      <c r="M142" s="132">
        <v>0</v>
      </c>
      <c r="N142" s="138"/>
      <c r="O142" s="138"/>
      <c r="P142" s="138"/>
      <c r="Q142" s="138"/>
      <c r="R142" s="609"/>
      <c r="S142" s="554"/>
      <c r="T142" s="554"/>
      <c r="U142" s="554"/>
    </row>
    <row r="143" spans="1:22">
      <c r="A143" s="594"/>
      <c r="B143" s="608"/>
      <c r="C143" s="608"/>
      <c r="D143" s="83" t="s">
        <v>4</v>
      </c>
      <c r="E143" s="132">
        <f t="shared" ref="E143:E150" si="27">F143+H143+J143+L143</f>
        <v>142.91999999999999</v>
      </c>
      <c r="F143" s="193">
        <f t="shared" ref="F143:K143" si="28">F84+F89+F102+F112+F121+F132</f>
        <v>105.8</v>
      </c>
      <c r="G143" s="193" t="e">
        <f t="shared" si="28"/>
        <v>#VALUE!</v>
      </c>
      <c r="H143" s="193">
        <f t="shared" si="28"/>
        <v>31.8</v>
      </c>
      <c r="I143" s="193" t="e">
        <f t="shared" si="28"/>
        <v>#VALUE!</v>
      </c>
      <c r="J143" s="193">
        <f t="shared" si="28"/>
        <v>5.32</v>
      </c>
      <c r="K143" s="193" t="e">
        <f t="shared" si="28"/>
        <v>#VALUE!</v>
      </c>
      <c r="L143" s="193">
        <f>L84+L89+L102+L112+L121+L132</f>
        <v>0</v>
      </c>
      <c r="M143" s="193">
        <v>0</v>
      </c>
      <c r="N143" s="138"/>
      <c r="O143" s="138"/>
      <c r="P143" s="138"/>
      <c r="Q143" s="138"/>
      <c r="R143" s="609"/>
      <c r="S143" s="554"/>
      <c r="T143" s="554"/>
      <c r="U143" s="554"/>
    </row>
    <row r="144" spans="1:22">
      <c r="A144" s="594"/>
      <c r="B144" s="608"/>
      <c r="C144" s="608"/>
      <c r="D144" s="83" t="s">
        <v>5</v>
      </c>
      <c r="E144" s="132">
        <f t="shared" si="27"/>
        <v>154.41999999999999</v>
      </c>
      <c r="F144" s="193">
        <f t="shared" ref="F144:K144" si="29">F85+F90+F103+F113+F122+F133</f>
        <v>131.6</v>
      </c>
      <c r="G144" s="193" t="e">
        <f t="shared" si="29"/>
        <v>#VALUE!</v>
      </c>
      <c r="H144" s="193">
        <f t="shared" si="29"/>
        <v>18.399999999999999</v>
      </c>
      <c r="I144" s="193" t="e">
        <f t="shared" si="29"/>
        <v>#VALUE!</v>
      </c>
      <c r="J144" s="193">
        <f t="shared" si="29"/>
        <v>4.42</v>
      </c>
      <c r="K144" s="193" t="e">
        <f t="shared" si="29"/>
        <v>#VALUE!</v>
      </c>
      <c r="L144" s="193">
        <f>L85+L90+L103+L113+L122+L133</f>
        <v>0</v>
      </c>
      <c r="M144" s="193">
        <v>0</v>
      </c>
      <c r="N144" s="138"/>
      <c r="O144" s="138"/>
      <c r="P144" s="138"/>
      <c r="Q144" s="138"/>
      <c r="R144" s="609"/>
      <c r="S144" s="554"/>
      <c r="T144" s="554"/>
      <c r="U144" s="554"/>
    </row>
    <row r="145" spans="1:22">
      <c r="A145" s="594"/>
      <c r="B145" s="608"/>
      <c r="C145" s="608"/>
      <c r="D145" s="83" t="s">
        <v>6</v>
      </c>
      <c r="E145" s="132">
        <f t="shared" si="27"/>
        <v>322.12</v>
      </c>
      <c r="F145" s="193">
        <f t="shared" ref="F145:K145" si="30">F94+F97+F104+F114+F123+F134</f>
        <v>280.60000000000002</v>
      </c>
      <c r="G145" s="193" t="e">
        <f t="shared" si="30"/>
        <v>#VALUE!</v>
      </c>
      <c r="H145" s="193">
        <f t="shared" si="30"/>
        <v>35.96</v>
      </c>
      <c r="I145" s="193" t="e">
        <f t="shared" si="30"/>
        <v>#VALUE!</v>
      </c>
      <c r="J145" s="193">
        <f t="shared" si="30"/>
        <v>5.5600000000000005</v>
      </c>
      <c r="K145" s="193" t="e">
        <f t="shared" si="30"/>
        <v>#VALUE!</v>
      </c>
      <c r="L145" s="193">
        <f>L94+L97+L104+L114+L123+L134</f>
        <v>0</v>
      </c>
      <c r="M145" s="193">
        <v>0</v>
      </c>
      <c r="N145" s="138"/>
      <c r="O145" s="138"/>
      <c r="P145" s="138"/>
      <c r="Q145" s="138"/>
      <c r="R145" s="609"/>
      <c r="S145" s="554"/>
      <c r="T145" s="554"/>
      <c r="U145" s="554"/>
    </row>
    <row r="146" spans="1:22">
      <c r="A146" s="594"/>
      <c r="B146" s="608"/>
      <c r="C146" s="608"/>
      <c r="D146" s="83" t="s">
        <v>7</v>
      </c>
      <c r="E146" s="132">
        <f t="shared" si="27"/>
        <v>100.52</v>
      </c>
      <c r="F146" s="193">
        <f t="shared" ref="F146:K146" si="31">F95+F98+F105+F115+F124+F135</f>
        <v>82.6</v>
      </c>
      <c r="G146" s="193" t="e">
        <f t="shared" si="31"/>
        <v>#VALUE!</v>
      </c>
      <c r="H146" s="193">
        <f t="shared" si="31"/>
        <v>13.4</v>
      </c>
      <c r="I146" s="193" t="e">
        <f t="shared" si="31"/>
        <v>#VALUE!</v>
      </c>
      <c r="J146" s="193">
        <f t="shared" si="31"/>
        <v>4.5199999999999996</v>
      </c>
      <c r="K146" s="193" t="e">
        <f t="shared" si="31"/>
        <v>#VALUE!</v>
      </c>
      <c r="L146" s="193">
        <f>L95+L98+L105+L115+L124+L135</f>
        <v>0</v>
      </c>
      <c r="M146" s="193">
        <v>0</v>
      </c>
      <c r="N146" s="138"/>
      <c r="O146" s="138"/>
      <c r="P146" s="138"/>
      <c r="Q146" s="138"/>
      <c r="R146" s="609"/>
      <c r="S146" s="554"/>
      <c r="T146" s="554"/>
      <c r="U146" s="554"/>
    </row>
    <row r="147" spans="1:22">
      <c r="A147" s="594"/>
      <c r="B147" s="608"/>
      <c r="C147" s="608"/>
      <c r="D147" s="83" t="s">
        <v>11</v>
      </c>
      <c r="E147" s="132">
        <f t="shared" si="27"/>
        <v>30.62</v>
      </c>
      <c r="F147" s="177">
        <f t="shared" ref="F147:L147" si="32">F91+F99+F106+F116+F125+F136</f>
        <v>0</v>
      </c>
      <c r="G147" s="177" t="e">
        <f t="shared" si="32"/>
        <v>#VALUE!</v>
      </c>
      <c r="H147" s="177">
        <f t="shared" si="32"/>
        <v>26.3</v>
      </c>
      <c r="I147" s="177" t="e">
        <f t="shared" si="32"/>
        <v>#VALUE!</v>
      </c>
      <c r="J147" s="177">
        <f t="shared" si="32"/>
        <v>4.32</v>
      </c>
      <c r="K147" s="177" t="e">
        <f t="shared" si="32"/>
        <v>#VALUE!</v>
      </c>
      <c r="L147" s="177">
        <f t="shared" si="32"/>
        <v>0</v>
      </c>
      <c r="M147" s="177">
        <v>0</v>
      </c>
      <c r="N147" s="177" t="e">
        <f>N136+#REF!+N125+N116+N106+N99+N91</f>
        <v>#REF!</v>
      </c>
      <c r="O147" s="177" t="e">
        <f>O136+#REF!+O125+O116+O106+O99+O91</f>
        <v>#REF!</v>
      </c>
      <c r="P147" s="177" t="e">
        <f>P136+#REF!+P125+P116+P106+P99+P91</f>
        <v>#REF!</v>
      </c>
      <c r="Q147" s="177" t="e">
        <f>Q136+#REF!+Q125+Q116+Q106+Q99+Q91</f>
        <v>#REF!</v>
      </c>
      <c r="R147" s="609"/>
      <c r="S147" s="554"/>
      <c r="T147" s="554"/>
      <c r="U147" s="554"/>
    </row>
    <row r="148" spans="1:22">
      <c r="A148" s="594"/>
      <c r="B148" s="608"/>
      <c r="C148" s="608"/>
      <c r="D148" s="83" t="s">
        <v>12</v>
      </c>
      <c r="E148" s="132">
        <f t="shared" si="27"/>
        <v>15.120000000000001</v>
      </c>
      <c r="F148" s="177">
        <f t="shared" ref="F148:L150" si="33">F107+F117+F126+F137</f>
        <v>0</v>
      </c>
      <c r="G148" s="177" t="e">
        <f t="shared" si="33"/>
        <v>#VALUE!</v>
      </c>
      <c r="H148" s="177">
        <f t="shared" si="33"/>
        <v>11.3</v>
      </c>
      <c r="I148" s="177" t="e">
        <f t="shared" si="33"/>
        <v>#VALUE!</v>
      </c>
      <c r="J148" s="177">
        <f t="shared" si="33"/>
        <v>3.8200000000000003</v>
      </c>
      <c r="K148" s="177" t="e">
        <f t="shared" si="33"/>
        <v>#VALUE!</v>
      </c>
      <c r="L148" s="177">
        <f t="shared" si="33"/>
        <v>0</v>
      </c>
      <c r="M148" s="177">
        <v>0</v>
      </c>
      <c r="N148" s="138"/>
      <c r="O148" s="138"/>
      <c r="P148" s="138"/>
      <c r="Q148" s="138"/>
      <c r="R148" s="609"/>
      <c r="S148" s="554"/>
      <c r="T148" s="554"/>
      <c r="U148" s="554"/>
    </row>
    <row r="149" spans="1:22">
      <c r="A149" s="594"/>
      <c r="B149" s="608"/>
      <c r="C149" s="608"/>
      <c r="D149" s="83" t="s">
        <v>8</v>
      </c>
      <c r="E149" s="132">
        <f t="shared" si="27"/>
        <v>15.120000000000001</v>
      </c>
      <c r="F149" s="177">
        <f t="shared" si="33"/>
        <v>0</v>
      </c>
      <c r="G149" s="177" t="e">
        <f t="shared" si="33"/>
        <v>#VALUE!</v>
      </c>
      <c r="H149" s="177">
        <f t="shared" si="33"/>
        <v>11.3</v>
      </c>
      <c r="I149" s="177" t="e">
        <f t="shared" si="33"/>
        <v>#VALUE!</v>
      </c>
      <c r="J149" s="177">
        <f t="shared" si="33"/>
        <v>3.8200000000000003</v>
      </c>
      <c r="K149" s="177" t="e">
        <f t="shared" si="33"/>
        <v>#VALUE!</v>
      </c>
      <c r="L149" s="177">
        <f t="shared" si="33"/>
        <v>0</v>
      </c>
      <c r="M149" s="177">
        <v>0</v>
      </c>
      <c r="N149" s="138"/>
      <c r="O149" s="138"/>
      <c r="P149" s="138"/>
      <c r="Q149" s="138"/>
      <c r="R149" s="609"/>
      <c r="S149" s="554"/>
      <c r="T149" s="554"/>
      <c r="U149" s="554"/>
    </row>
    <row r="150" spans="1:22">
      <c r="A150" s="594"/>
      <c r="B150" s="608"/>
      <c r="C150" s="608"/>
      <c r="D150" s="83" t="s">
        <v>9</v>
      </c>
      <c r="E150" s="132">
        <f t="shared" si="27"/>
        <v>15.120000000000001</v>
      </c>
      <c r="F150" s="177">
        <f t="shared" si="33"/>
        <v>0</v>
      </c>
      <c r="G150" s="177" t="e">
        <f t="shared" si="33"/>
        <v>#VALUE!</v>
      </c>
      <c r="H150" s="177">
        <f t="shared" si="33"/>
        <v>11.3</v>
      </c>
      <c r="I150" s="177" t="e">
        <f t="shared" si="33"/>
        <v>#VALUE!</v>
      </c>
      <c r="J150" s="177">
        <f t="shared" si="33"/>
        <v>3.8200000000000003</v>
      </c>
      <c r="K150" s="177" t="e">
        <f t="shared" si="33"/>
        <v>#VALUE!</v>
      </c>
      <c r="L150" s="177">
        <f t="shared" si="33"/>
        <v>0</v>
      </c>
      <c r="M150" s="177">
        <v>0</v>
      </c>
      <c r="N150" s="138"/>
      <c r="O150" s="138"/>
      <c r="P150" s="138"/>
      <c r="Q150" s="138"/>
      <c r="R150" s="609"/>
      <c r="S150" s="554"/>
      <c r="T150" s="554"/>
      <c r="U150" s="554"/>
    </row>
    <row r="151" spans="1:22">
      <c r="A151" s="551" t="s">
        <v>109</v>
      </c>
      <c r="B151" s="552"/>
      <c r="C151" s="552"/>
      <c r="D151" s="552"/>
      <c r="E151" s="552"/>
      <c r="F151" s="552"/>
      <c r="G151" s="552"/>
      <c r="H151" s="552"/>
      <c r="I151" s="552"/>
      <c r="J151" s="552"/>
      <c r="K151" s="552"/>
      <c r="L151" s="552"/>
      <c r="M151" s="552"/>
      <c r="N151" s="552"/>
      <c r="O151" s="552"/>
      <c r="P151" s="552"/>
      <c r="Q151" s="552"/>
      <c r="R151" s="552"/>
      <c r="S151" s="552"/>
      <c r="T151" s="552"/>
      <c r="U151" s="553"/>
    </row>
    <row r="152" spans="1:22" ht="25.5">
      <c r="A152" s="469" t="s">
        <v>73</v>
      </c>
      <c r="B152" s="468" t="s">
        <v>549</v>
      </c>
      <c r="C152" s="560" t="s">
        <v>103</v>
      </c>
      <c r="D152" s="95" t="s">
        <v>10</v>
      </c>
      <c r="E152" s="96">
        <f>E154+E155+E156+E157+E158+E159+E160+E161+E162</f>
        <v>10.1</v>
      </c>
      <c r="F152" s="96">
        <f t="shared" ref="F152:L152" si="34">F154+F155+F156+F157+F158+F159+F160+F161+F162</f>
        <v>0</v>
      </c>
      <c r="G152" s="96" t="e">
        <f t="shared" si="34"/>
        <v>#VALUE!</v>
      </c>
      <c r="H152" s="96">
        <f t="shared" si="34"/>
        <v>0</v>
      </c>
      <c r="I152" s="96" t="e">
        <f t="shared" si="34"/>
        <v>#VALUE!</v>
      </c>
      <c r="J152" s="96">
        <f t="shared" si="34"/>
        <v>10.1</v>
      </c>
      <c r="K152" s="96" t="e">
        <f t="shared" si="34"/>
        <v>#VALUE!</v>
      </c>
      <c r="L152" s="96">
        <f t="shared" si="34"/>
        <v>0</v>
      </c>
      <c r="M152" s="97"/>
      <c r="N152" s="98">
        <f>SUM(N153:N162)</f>
        <v>0</v>
      </c>
      <c r="O152" s="98">
        <f>SUM(O153:O162)</f>
        <v>0</v>
      </c>
      <c r="P152" s="98">
        <f>SUM(P153:P162)</f>
        <v>10.1</v>
      </c>
      <c r="Q152" s="98">
        <f>SUM(Q153:Q162)</f>
        <v>0</v>
      </c>
      <c r="R152" s="610" t="s">
        <v>649</v>
      </c>
      <c r="S152" s="547" t="s">
        <v>346</v>
      </c>
      <c r="T152" s="547" t="s">
        <v>400</v>
      </c>
      <c r="U152" s="547" t="s">
        <v>385</v>
      </c>
      <c r="V152" s="247" t="s">
        <v>584</v>
      </c>
    </row>
    <row r="153" spans="1:22">
      <c r="A153" s="469"/>
      <c r="B153" s="468"/>
      <c r="C153" s="560"/>
      <c r="D153" s="99" t="s">
        <v>2</v>
      </c>
      <c r="E153" s="99"/>
      <c r="F153" s="130"/>
      <c r="G153" s="100"/>
      <c r="H153" s="130"/>
      <c r="I153" s="100"/>
      <c r="J153" s="99"/>
      <c r="K153" s="100"/>
      <c r="L153" s="130"/>
      <c r="M153" s="100"/>
      <c r="N153" s="101"/>
      <c r="O153" s="101"/>
      <c r="P153" s="101"/>
      <c r="Q153" s="101"/>
      <c r="R153" s="610"/>
      <c r="S153" s="547"/>
      <c r="T153" s="547"/>
      <c r="U153" s="547"/>
      <c r="V153" s="247" t="s">
        <v>585</v>
      </c>
    </row>
    <row r="154" spans="1:22">
      <c r="A154" s="469"/>
      <c r="B154" s="468"/>
      <c r="C154" s="560"/>
      <c r="D154" s="99" t="s">
        <v>3</v>
      </c>
      <c r="E154" s="297">
        <f>F154+H154+J154+L154</f>
        <v>2.1</v>
      </c>
      <c r="F154" s="130">
        <v>0</v>
      </c>
      <c r="G154" s="100" t="s">
        <v>334</v>
      </c>
      <c r="H154" s="130">
        <v>0</v>
      </c>
      <c r="I154" s="100" t="s">
        <v>334</v>
      </c>
      <c r="J154" s="99">
        <v>2.1</v>
      </c>
      <c r="K154" s="100" t="s">
        <v>254</v>
      </c>
      <c r="L154" s="130">
        <v>0</v>
      </c>
      <c r="M154" s="100" t="s">
        <v>334</v>
      </c>
      <c r="N154" s="101">
        <v>0</v>
      </c>
      <c r="O154" s="101">
        <v>0</v>
      </c>
      <c r="P154" s="101">
        <v>2.1</v>
      </c>
      <c r="Q154" s="101">
        <v>0</v>
      </c>
      <c r="R154" s="610"/>
      <c r="S154" s="547"/>
      <c r="T154" s="547"/>
      <c r="U154" s="547"/>
      <c r="V154" s="247" t="s">
        <v>580</v>
      </c>
    </row>
    <row r="155" spans="1:22">
      <c r="A155" s="469"/>
      <c r="B155" s="468"/>
      <c r="C155" s="560"/>
      <c r="D155" s="99" t="s">
        <v>4</v>
      </c>
      <c r="E155" s="297">
        <f t="shared" ref="E155:E162" si="35">F155+H155+J155+L155</f>
        <v>1</v>
      </c>
      <c r="F155" s="130">
        <v>0</v>
      </c>
      <c r="G155" s="100" t="s">
        <v>334</v>
      </c>
      <c r="H155" s="130">
        <v>0</v>
      </c>
      <c r="I155" s="100" t="s">
        <v>334</v>
      </c>
      <c r="J155" s="60">
        <v>1</v>
      </c>
      <c r="K155" s="100" t="s">
        <v>334</v>
      </c>
      <c r="L155" s="130">
        <v>0</v>
      </c>
      <c r="M155" s="100" t="s">
        <v>334</v>
      </c>
      <c r="N155" s="101">
        <v>0</v>
      </c>
      <c r="O155" s="101">
        <v>0</v>
      </c>
      <c r="P155" s="101">
        <v>1</v>
      </c>
      <c r="Q155" s="101">
        <v>0</v>
      </c>
      <c r="R155" s="610"/>
      <c r="S155" s="547"/>
      <c r="T155" s="547"/>
      <c r="U155" s="547"/>
    </row>
    <row r="156" spans="1:22">
      <c r="A156" s="469"/>
      <c r="B156" s="468"/>
      <c r="C156" s="560"/>
      <c r="D156" s="99" t="s">
        <v>5</v>
      </c>
      <c r="E156" s="297">
        <f t="shared" si="35"/>
        <v>1</v>
      </c>
      <c r="F156" s="130">
        <v>0</v>
      </c>
      <c r="G156" s="100" t="s">
        <v>334</v>
      </c>
      <c r="H156" s="130">
        <v>0</v>
      </c>
      <c r="I156" s="100" t="s">
        <v>334</v>
      </c>
      <c r="J156" s="60">
        <v>1</v>
      </c>
      <c r="K156" s="100" t="s">
        <v>334</v>
      </c>
      <c r="L156" s="130">
        <v>0</v>
      </c>
      <c r="M156" s="100" t="s">
        <v>334</v>
      </c>
      <c r="N156" s="101">
        <v>0</v>
      </c>
      <c r="O156" s="101">
        <v>0</v>
      </c>
      <c r="P156" s="101">
        <v>1</v>
      </c>
      <c r="Q156" s="101">
        <v>0</v>
      </c>
      <c r="R156" s="610"/>
      <c r="S156" s="547"/>
      <c r="T156" s="547"/>
      <c r="U156" s="547"/>
    </row>
    <row r="157" spans="1:22">
      <c r="A157" s="469"/>
      <c r="B157" s="468"/>
      <c r="C157" s="560"/>
      <c r="D157" s="99" t="s">
        <v>6</v>
      </c>
      <c r="E157" s="297">
        <f t="shared" si="35"/>
        <v>1</v>
      </c>
      <c r="F157" s="130">
        <v>0</v>
      </c>
      <c r="G157" s="100" t="s">
        <v>334</v>
      </c>
      <c r="H157" s="130">
        <v>0</v>
      </c>
      <c r="I157" s="100" t="s">
        <v>334</v>
      </c>
      <c r="J157" s="60">
        <v>1</v>
      </c>
      <c r="K157" s="100" t="s">
        <v>334</v>
      </c>
      <c r="L157" s="130">
        <v>0</v>
      </c>
      <c r="M157" s="100" t="s">
        <v>334</v>
      </c>
      <c r="N157" s="101">
        <v>0</v>
      </c>
      <c r="O157" s="101">
        <v>0</v>
      </c>
      <c r="P157" s="101">
        <v>1</v>
      </c>
      <c r="Q157" s="101">
        <v>0</v>
      </c>
      <c r="R157" s="610"/>
      <c r="S157" s="547"/>
      <c r="T157" s="547"/>
      <c r="U157" s="547"/>
    </row>
    <row r="158" spans="1:22">
      <c r="A158" s="469"/>
      <c r="B158" s="468"/>
      <c r="C158" s="560"/>
      <c r="D158" s="99" t="s">
        <v>7</v>
      </c>
      <c r="E158" s="297">
        <f t="shared" si="35"/>
        <v>1</v>
      </c>
      <c r="F158" s="130">
        <v>0</v>
      </c>
      <c r="G158" s="100" t="s">
        <v>334</v>
      </c>
      <c r="H158" s="130">
        <v>0</v>
      </c>
      <c r="I158" s="100" t="s">
        <v>334</v>
      </c>
      <c r="J158" s="60">
        <v>1</v>
      </c>
      <c r="K158" s="100" t="s">
        <v>334</v>
      </c>
      <c r="L158" s="130">
        <v>0</v>
      </c>
      <c r="M158" s="100" t="s">
        <v>334</v>
      </c>
      <c r="N158" s="101">
        <v>0</v>
      </c>
      <c r="O158" s="101">
        <v>0</v>
      </c>
      <c r="P158" s="101">
        <v>1</v>
      </c>
      <c r="Q158" s="101">
        <v>0</v>
      </c>
      <c r="R158" s="610"/>
      <c r="S158" s="547"/>
      <c r="T158" s="547"/>
      <c r="U158" s="547"/>
    </row>
    <row r="159" spans="1:22">
      <c r="A159" s="469"/>
      <c r="B159" s="468"/>
      <c r="C159" s="560"/>
      <c r="D159" s="99" t="s">
        <v>11</v>
      </c>
      <c r="E159" s="297">
        <f t="shared" si="35"/>
        <v>1</v>
      </c>
      <c r="F159" s="130">
        <v>0</v>
      </c>
      <c r="G159" s="100" t="s">
        <v>334</v>
      </c>
      <c r="H159" s="130">
        <v>0</v>
      </c>
      <c r="I159" s="100" t="s">
        <v>334</v>
      </c>
      <c r="J159" s="60">
        <v>1</v>
      </c>
      <c r="K159" s="100" t="s">
        <v>334</v>
      </c>
      <c r="L159" s="130">
        <v>0</v>
      </c>
      <c r="M159" s="100" t="s">
        <v>334</v>
      </c>
      <c r="N159" s="101">
        <v>0</v>
      </c>
      <c r="O159" s="101">
        <v>0</v>
      </c>
      <c r="P159" s="101">
        <v>1</v>
      </c>
      <c r="Q159" s="101">
        <v>0</v>
      </c>
      <c r="R159" s="610"/>
      <c r="S159" s="547"/>
      <c r="T159" s="547"/>
      <c r="U159" s="547"/>
    </row>
    <row r="160" spans="1:22">
      <c r="A160" s="469"/>
      <c r="B160" s="468"/>
      <c r="C160" s="560"/>
      <c r="D160" s="99" t="s">
        <v>12</v>
      </c>
      <c r="E160" s="297">
        <f t="shared" si="35"/>
        <v>1</v>
      </c>
      <c r="F160" s="130">
        <v>0</v>
      </c>
      <c r="G160" s="100" t="s">
        <v>334</v>
      </c>
      <c r="H160" s="130">
        <v>0</v>
      </c>
      <c r="I160" s="100" t="s">
        <v>334</v>
      </c>
      <c r="J160" s="60">
        <v>1</v>
      </c>
      <c r="K160" s="100" t="s">
        <v>334</v>
      </c>
      <c r="L160" s="130">
        <v>0</v>
      </c>
      <c r="M160" s="100" t="s">
        <v>334</v>
      </c>
      <c r="N160" s="101">
        <v>0</v>
      </c>
      <c r="O160" s="101">
        <v>0</v>
      </c>
      <c r="P160" s="101">
        <v>1</v>
      </c>
      <c r="Q160" s="101">
        <v>0</v>
      </c>
      <c r="R160" s="610"/>
      <c r="S160" s="547"/>
      <c r="T160" s="547"/>
      <c r="U160" s="547"/>
    </row>
    <row r="161" spans="1:22">
      <c r="A161" s="469"/>
      <c r="B161" s="468"/>
      <c r="C161" s="560"/>
      <c r="D161" s="99" t="s">
        <v>8</v>
      </c>
      <c r="E161" s="297">
        <f t="shared" si="35"/>
        <v>1</v>
      </c>
      <c r="F161" s="130">
        <v>0</v>
      </c>
      <c r="G161" s="100" t="s">
        <v>334</v>
      </c>
      <c r="H161" s="130">
        <v>0</v>
      </c>
      <c r="I161" s="100" t="s">
        <v>334</v>
      </c>
      <c r="J161" s="60">
        <v>1</v>
      </c>
      <c r="K161" s="100" t="s">
        <v>334</v>
      </c>
      <c r="L161" s="130">
        <v>0</v>
      </c>
      <c r="M161" s="100" t="s">
        <v>334</v>
      </c>
      <c r="N161" s="101">
        <v>0</v>
      </c>
      <c r="O161" s="101">
        <v>0</v>
      </c>
      <c r="P161" s="101">
        <v>1</v>
      </c>
      <c r="Q161" s="101">
        <v>0</v>
      </c>
      <c r="R161" s="610"/>
      <c r="S161" s="547"/>
      <c r="T161" s="547"/>
      <c r="U161" s="547"/>
    </row>
    <row r="162" spans="1:22" ht="16.5" customHeight="1">
      <c r="A162" s="469"/>
      <c r="B162" s="468"/>
      <c r="C162" s="560"/>
      <c r="D162" s="99" t="s">
        <v>9</v>
      </c>
      <c r="E162" s="297">
        <f t="shared" si="35"/>
        <v>1</v>
      </c>
      <c r="F162" s="130">
        <v>0</v>
      </c>
      <c r="G162" s="100" t="s">
        <v>334</v>
      </c>
      <c r="H162" s="130">
        <v>0</v>
      </c>
      <c r="I162" s="100" t="s">
        <v>334</v>
      </c>
      <c r="J162" s="60">
        <v>1</v>
      </c>
      <c r="K162" s="100" t="s">
        <v>334</v>
      </c>
      <c r="L162" s="130">
        <v>0</v>
      </c>
      <c r="M162" s="100" t="s">
        <v>334</v>
      </c>
      <c r="N162" s="101">
        <v>0</v>
      </c>
      <c r="O162" s="101">
        <v>0</v>
      </c>
      <c r="P162" s="101">
        <v>1</v>
      </c>
      <c r="Q162" s="101">
        <v>0</v>
      </c>
      <c r="R162" s="610"/>
      <c r="S162" s="547"/>
      <c r="T162" s="547"/>
      <c r="U162" s="547"/>
    </row>
    <row r="163" spans="1:22" ht="27" customHeight="1">
      <c r="A163" s="469" t="s">
        <v>74</v>
      </c>
      <c r="B163" s="511" t="s">
        <v>237</v>
      </c>
      <c r="C163" s="611" t="s">
        <v>769</v>
      </c>
      <c r="D163" s="139" t="s">
        <v>82</v>
      </c>
      <c r="E163" s="140">
        <f>E165+E166+E167</f>
        <v>369.99999999999994</v>
      </c>
      <c r="F163" s="140">
        <f>F165+F166+F167</f>
        <v>348.8</v>
      </c>
      <c r="G163" s="114"/>
      <c r="H163" s="139">
        <f>H165+H166+H167</f>
        <v>21.2</v>
      </c>
      <c r="I163" s="114"/>
      <c r="J163" s="140">
        <f>J165+J166+J167</f>
        <v>0</v>
      </c>
      <c r="K163" s="114"/>
      <c r="L163" s="140">
        <f>L165+L166+L167</f>
        <v>0</v>
      </c>
      <c r="M163" s="114"/>
      <c r="N163" s="141">
        <f>SUM(N165:N167)</f>
        <v>292.3</v>
      </c>
      <c r="O163" s="141">
        <f>SUM(O165:O167)</f>
        <v>56.5</v>
      </c>
      <c r="P163" s="141">
        <f>SUM(P165:P167)</f>
        <v>0</v>
      </c>
      <c r="Q163" s="141">
        <f>SUM(Q165:Q167)</f>
        <v>0</v>
      </c>
      <c r="R163" s="610" t="s">
        <v>650</v>
      </c>
      <c r="S163" s="534" t="s">
        <v>346</v>
      </c>
      <c r="T163" s="534" t="s">
        <v>400</v>
      </c>
      <c r="U163" s="534" t="s">
        <v>335</v>
      </c>
      <c r="V163" s="247" t="s">
        <v>586</v>
      </c>
    </row>
    <row r="164" spans="1:22">
      <c r="A164" s="469"/>
      <c r="B164" s="511"/>
      <c r="C164" s="611"/>
      <c r="D164" s="142" t="s">
        <v>2</v>
      </c>
      <c r="E164" s="142"/>
      <c r="F164" s="142"/>
      <c r="G164" s="117"/>
      <c r="H164" s="142"/>
      <c r="I164" s="117"/>
      <c r="J164" s="142"/>
      <c r="K164" s="117"/>
      <c r="L164" s="142"/>
      <c r="M164" s="117"/>
      <c r="N164" s="118"/>
      <c r="O164" s="118"/>
      <c r="P164" s="118"/>
      <c r="Q164" s="118"/>
      <c r="R164" s="583"/>
      <c r="S164" s="534"/>
      <c r="T164" s="534"/>
      <c r="U164" s="534"/>
      <c r="V164" s="247" t="s">
        <v>580</v>
      </c>
    </row>
    <row r="165" spans="1:22">
      <c r="A165" s="469"/>
      <c r="B165" s="511"/>
      <c r="C165" s="611"/>
      <c r="D165" s="142" t="s">
        <v>3</v>
      </c>
      <c r="E165" s="142">
        <f>F165+H165+J165+L165</f>
        <v>253.6</v>
      </c>
      <c r="F165" s="143">
        <v>251</v>
      </c>
      <c r="G165" s="117" t="s">
        <v>254</v>
      </c>
      <c r="H165" s="142">
        <v>2.6</v>
      </c>
      <c r="I165" s="117" t="s">
        <v>254</v>
      </c>
      <c r="J165" s="143">
        <v>0</v>
      </c>
      <c r="K165" s="124" t="s">
        <v>334</v>
      </c>
      <c r="L165" s="143">
        <v>0</v>
      </c>
      <c r="M165" s="124" t="s">
        <v>334</v>
      </c>
      <c r="N165" s="118">
        <v>104.6</v>
      </c>
      <c r="O165" s="118">
        <v>20.7</v>
      </c>
      <c r="P165" s="118">
        <v>0</v>
      </c>
      <c r="Q165" s="118">
        <v>0</v>
      </c>
      <c r="R165" s="583"/>
      <c r="S165" s="534"/>
      <c r="T165" s="534"/>
      <c r="U165" s="534"/>
    </row>
    <row r="166" spans="1:22">
      <c r="A166" s="469"/>
      <c r="B166" s="511"/>
      <c r="C166" s="611"/>
      <c r="D166" s="142" t="s">
        <v>4</v>
      </c>
      <c r="E166" s="142">
        <f>F166+H166+J166+L166</f>
        <v>85.199999999999989</v>
      </c>
      <c r="F166" s="142">
        <v>71.599999999999994</v>
      </c>
      <c r="G166" s="124" t="s">
        <v>254</v>
      </c>
      <c r="H166" s="142">
        <v>13.6</v>
      </c>
      <c r="I166" s="124" t="s">
        <v>254</v>
      </c>
      <c r="J166" s="143">
        <v>0</v>
      </c>
      <c r="K166" s="124" t="s">
        <v>334</v>
      </c>
      <c r="L166" s="143">
        <v>0</v>
      </c>
      <c r="M166" s="124" t="s">
        <v>334</v>
      </c>
      <c r="N166" s="118">
        <v>111.5</v>
      </c>
      <c r="O166" s="118">
        <v>21.3</v>
      </c>
      <c r="P166" s="118">
        <v>0</v>
      </c>
      <c r="Q166" s="118">
        <v>0</v>
      </c>
      <c r="R166" s="583"/>
      <c r="S166" s="534"/>
      <c r="T166" s="534"/>
      <c r="U166" s="534"/>
    </row>
    <row r="167" spans="1:22" ht="63" customHeight="1">
      <c r="A167" s="469"/>
      <c r="B167" s="511"/>
      <c r="C167" s="611"/>
      <c r="D167" s="142" t="s">
        <v>5</v>
      </c>
      <c r="E167" s="142">
        <f>F167+H167+J167+L167</f>
        <v>31.2</v>
      </c>
      <c r="F167" s="142">
        <f>26.2</f>
        <v>26.2</v>
      </c>
      <c r="G167" s="124" t="s">
        <v>254</v>
      </c>
      <c r="H167" s="142">
        <v>5</v>
      </c>
      <c r="I167" s="124" t="s">
        <v>254</v>
      </c>
      <c r="J167" s="143">
        <v>0</v>
      </c>
      <c r="K167" s="124" t="s">
        <v>334</v>
      </c>
      <c r="L167" s="143">
        <v>0</v>
      </c>
      <c r="M167" s="124" t="s">
        <v>334</v>
      </c>
      <c r="N167" s="118">
        <v>76.2</v>
      </c>
      <c r="O167" s="118">
        <v>14.5</v>
      </c>
      <c r="P167" s="118">
        <v>0</v>
      </c>
      <c r="Q167" s="118">
        <v>0</v>
      </c>
      <c r="R167" s="583"/>
      <c r="S167" s="534"/>
      <c r="T167" s="534"/>
      <c r="U167" s="534"/>
    </row>
    <row r="168" spans="1:22" ht="24.75" customHeight="1">
      <c r="A168" s="469" t="s">
        <v>75</v>
      </c>
      <c r="B168" s="612" t="s">
        <v>49</v>
      </c>
      <c r="C168" s="613" t="s">
        <v>103</v>
      </c>
      <c r="D168" s="144" t="s">
        <v>10</v>
      </c>
      <c r="E168" s="145">
        <f>E170+E171+E172+E173+E174+E175+E176+E177+E178</f>
        <v>1.99</v>
      </c>
      <c r="F168" s="145">
        <f t="shared" ref="F168:L168" si="36">F170+F171+F172+F173+F174+F175+F176+F177+F178</f>
        <v>0</v>
      </c>
      <c r="G168" s="145" t="e">
        <f t="shared" si="36"/>
        <v>#VALUE!</v>
      </c>
      <c r="H168" s="145">
        <f t="shared" si="36"/>
        <v>0</v>
      </c>
      <c r="I168" s="145" t="e">
        <f t="shared" si="36"/>
        <v>#VALUE!</v>
      </c>
      <c r="J168" s="145">
        <f t="shared" si="36"/>
        <v>1.99</v>
      </c>
      <c r="K168" s="145" t="e">
        <f t="shared" si="36"/>
        <v>#VALUE!</v>
      </c>
      <c r="L168" s="145">
        <f t="shared" si="36"/>
        <v>0</v>
      </c>
      <c r="M168" s="146"/>
      <c r="N168" s="147">
        <v>0</v>
      </c>
      <c r="O168" s="147">
        <v>0</v>
      </c>
      <c r="P168" s="147">
        <f>P170+P171+P172+P173+P174+P175+P176+P177+P178</f>
        <v>1.9930000000000001</v>
      </c>
      <c r="Q168" s="148">
        <v>0</v>
      </c>
      <c r="R168" s="583" t="s">
        <v>530</v>
      </c>
      <c r="S168" s="534" t="s">
        <v>346</v>
      </c>
      <c r="T168" s="534" t="s">
        <v>400</v>
      </c>
      <c r="U168" s="547" t="s">
        <v>385</v>
      </c>
      <c r="V168" s="247" t="s">
        <v>584</v>
      </c>
    </row>
    <row r="169" spans="1:22">
      <c r="A169" s="469"/>
      <c r="B169" s="612"/>
      <c r="C169" s="613"/>
      <c r="D169" s="149" t="s">
        <v>2</v>
      </c>
      <c r="E169" s="149"/>
      <c r="F169" s="201"/>
      <c r="G169" s="150"/>
      <c r="H169" s="201"/>
      <c r="I169" s="150"/>
      <c r="J169" s="149"/>
      <c r="K169" s="150"/>
      <c r="L169" s="201"/>
      <c r="M169" s="150"/>
      <c r="N169" s="151"/>
      <c r="O169" s="151"/>
      <c r="P169" s="151"/>
      <c r="Q169" s="152">
        <v>0</v>
      </c>
      <c r="R169" s="583"/>
      <c r="S169" s="534"/>
      <c r="T169" s="534"/>
      <c r="U169" s="547"/>
      <c r="V169" s="247" t="s">
        <v>585</v>
      </c>
    </row>
    <row r="170" spans="1:22">
      <c r="A170" s="469"/>
      <c r="B170" s="612"/>
      <c r="C170" s="613"/>
      <c r="D170" s="149" t="s">
        <v>3</v>
      </c>
      <c r="E170" s="153">
        <f>F170+H170+J170+L170</f>
        <v>0.19</v>
      </c>
      <c r="F170" s="201">
        <v>0</v>
      </c>
      <c r="G170" s="150" t="s">
        <v>334</v>
      </c>
      <c r="H170" s="201">
        <v>0</v>
      </c>
      <c r="I170" s="150" t="s">
        <v>334</v>
      </c>
      <c r="J170" s="154">
        <v>0.19</v>
      </c>
      <c r="K170" s="150" t="s">
        <v>254</v>
      </c>
      <c r="L170" s="201">
        <v>0</v>
      </c>
      <c r="M170" s="150" t="s">
        <v>334</v>
      </c>
      <c r="N170" s="155">
        <v>0</v>
      </c>
      <c r="O170" s="155">
        <v>0</v>
      </c>
      <c r="P170" s="155">
        <v>0.188</v>
      </c>
      <c r="Q170" s="152">
        <v>0</v>
      </c>
      <c r="R170" s="583"/>
      <c r="S170" s="534"/>
      <c r="T170" s="534"/>
      <c r="U170" s="547"/>
      <c r="V170" s="247" t="s">
        <v>580</v>
      </c>
    </row>
    <row r="171" spans="1:22">
      <c r="A171" s="469"/>
      <c r="B171" s="612"/>
      <c r="C171" s="613"/>
      <c r="D171" s="149" t="s">
        <v>4</v>
      </c>
      <c r="E171" s="153">
        <f t="shared" ref="E171:E178" si="37">F171+H171+J171+L171</f>
        <v>0.2</v>
      </c>
      <c r="F171" s="201">
        <v>0</v>
      </c>
      <c r="G171" s="150" t="s">
        <v>334</v>
      </c>
      <c r="H171" s="201">
        <v>0</v>
      </c>
      <c r="I171" s="150" t="s">
        <v>334</v>
      </c>
      <c r="J171" s="154">
        <v>0.2</v>
      </c>
      <c r="K171" s="150" t="s">
        <v>334</v>
      </c>
      <c r="L171" s="201">
        <v>0</v>
      </c>
      <c r="M171" s="150" t="s">
        <v>334</v>
      </c>
      <c r="N171" s="155">
        <v>0</v>
      </c>
      <c r="O171" s="155">
        <v>0</v>
      </c>
      <c r="P171" s="155">
        <v>0.19600000000000001</v>
      </c>
      <c r="Q171" s="152">
        <v>0</v>
      </c>
      <c r="R171" s="583"/>
      <c r="S171" s="534"/>
      <c r="T171" s="534"/>
      <c r="U171" s="547"/>
    </row>
    <row r="172" spans="1:22">
      <c r="A172" s="469"/>
      <c r="B172" s="612"/>
      <c r="C172" s="613"/>
      <c r="D172" s="149" t="s">
        <v>5</v>
      </c>
      <c r="E172" s="153">
        <f t="shared" si="37"/>
        <v>0.2</v>
      </c>
      <c r="F172" s="201">
        <v>0</v>
      </c>
      <c r="G172" s="150" t="s">
        <v>334</v>
      </c>
      <c r="H172" s="201">
        <v>0</v>
      </c>
      <c r="I172" s="150" t="s">
        <v>334</v>
      </c>
      <c r="J172" s="154">
        <v>0.2</v>
      </c>
      <c r="K172" s="150" t="s">
        <v>334</v>
      </c>
      <c r="L172" s="201">
        <v>0</v>
      </c>
      <c r="M172" s="150" t="s">
        <v>334</v>
      </c>
      <c r="N172" s="155">
        <v>0</v>
      </c>
      <c r="O172" s="155">
        <v>0</v>
      </c>
      <c r="P172" s="155">
        <v>0.20300000000000001</v>
      </c>
      <c r="Q172" s="152">
        <v>0</v>
      </c>
      <c r="R172" s="583"/>
      <c r="S172" s="534"/>
      <c r="T172" s="534"/>
      <c r="U172" s="547"/>
    </row>
    <row r="173" spans="1:22">
      <c r="A173" s="469"/>
      <c r="B173" s="612"/>
      <c r="C173" s="613"/>
      <c r="D173" s="149" t="s">
        <v>6</v>
      </c>
      <c r="E173" s="153">
        <f t="shared" si="37"/>
        <v>0.2</v>
      </c>
      <c r="F173" s="201">
        <v>0</v>
      </c>
      <c r="G173" s="150" t="s">
        <v>334</v>
      </c>
      <c r="H173" s="201">
        <v>0</v>
      </c>
      <c r="I173" s="150" t="s">
        <v>334</v>
      </c>
      <c r="J173" s="154">
        <v>0.2</v>
      </c>
      <c r="K173" s="150" t="s">
        <v>334</v>
      </c>
      <c r="L173" s="201">
        <v>0</v>
      </c>
      <c r="M173" s="150" t="s">
        <v>334</v>
      </c>
      <c r="N173" s="155">
        <v>0</v>
      </c>
      <c r="O173" s="155">
        <v>0</v>
      </c>
      <c r="P173" s="155">
        <v>0.21099999999999999</v>
      </c>
      <c r="Q173" s="152">
        <v>0</v>
      </c>
      <c r="R173" s="583"/>
      <c r="S173" s="534"/>
      <c r="T173" s="534"/>
      <c r="U173" s="547"/>
    </row>
    <row r="174" spans="1:22">
      <c r="A174" s="469"/>
      <c r="B174" s="612"/>
      <c r="C174" s="613"/>
      <c r="D174" s="149" t="s">
        <v>7</v>
      </c>
      <c r="E174" s="153">
        <f t="shared" si="37"/>
        <v>0.22</v>
      </c>
      <c r="F174" s="201">
        <v>0</v>
      </c>
      <c r="G174" s="150" t="s">
        <v>334</v>
      </c>
      <c r="H174" s="201">
        <v>0</v>
      </c>
      <c r="I174" s="150" t="s">
        <v>334</v>
      </c>
      <c r="J174" s="154">
        <v>0.22</v>
      </c>
      <c r="K174" s="150" t="s">
        <v>334</v>
      </c>
      <c r="L174" s="201">
        <v>0</v>
      </c>
      <c r="M174" s="150" t="s">
        <v>334</v>
      </c>
      <c r="N174" s="155">
        <v>0</v>
      </c>
      <c r="O174" s="155">
        <v>0</v>
      </c>
      <c r="P174" s="155">
        <v>0.219</v>
      </c>
      <c r="Q174" s="152">
        <v>0</v>
      </c>
      <c r="R174" s="583"/>
      <c r="S174" s="534"/>
      <c r="T174" s="534"/>
      <c r="U174" s="547"/>
    </row>
    <row r="175" spans="1:22">
      <c r="A175" s="469"/>
      <c r="B175" s="612"/>
      <c r="C175" s="613"/>
      <c r="D175" s="149" t="s">
        <v>11</v>
      </c>
      <c r="E175" s="153">
        <f t="shared" si="37"/>
        <v>0.23</v>
      </c>
      <c r="F175" s="201">
        <v>0</v>
      </c>
      <c r="G175" s="150" t="s">
        <v>334</v>
      </c>
      <c r="H175" s="201">
        <v>0</v>
      </c>
      <c r="I175" s="150" t="s">
        <v>334</v>
      </c>
      <c r="J175" s="154">
        <v>0.23</v>
      </c>
      <c r="K175" s="150" t="s">
        <v>334</v>
      </c>
      <c r="L175" s="201">
        <v>0</v>
      </c>
      <c r="M175" s="150" t="s">
        <v>334</v>
      </c>
      <c r="N175" s="155">
        <v>0</v>
      </c>
      <c r="O175" s="155">
        <v>0</v>
      </c>
      <c r="P175" s="155">
        <v>0.22800000000000001</v>
      </c>
      <c r="Q175" s="152">
        <v>0</v>
      </c>
      <c r="R175" s="583"/>
      <c r="S175" s="534"/>
      <c r="T175" s="534"/>
      <c r="U175" s="547"/>
    </row>
    <row r="176" spans="1:22">
      <c r="A176" s="469"/>
      <c r="B176" s="612"/>
      <c r="C176" s="613"/>
      <c r="D176" s="149" t="s">
        <v>12</v>
      </c>
      <c r="E176" s="153">
        <f t="shared" si="37"/>
        <v>0.24</v>
      </c>
      <c r="F176" s="201">
        <v>0</v>
      </c>
      <c r="G176" s="150" t="s">
        <v>334</v>
      </c>
      <c r="H176" s="201">
        <v>0</v>
      </c>
      <c r="I176" s="150" t="s">
        <v>334</v>
      </c>
      <c r="J176" s="154">
        <v>0.24</v>
      </c>
      <c r="K176" s="150" t="s">
        <v>334</v>
      </c>
      <c r="L176" s="201">
        <v>0</v>
      </c>
      <c r="M176" s="150" t="s">
        <v>334</v>
      </c>
      <c r="N176" s="155">
        <v>0</v>
      </c>
      <c r="O176" s="155">
        <v>0</v>
      </c>
      <c r="P176" s="155">
        <v>0.23899999999999999</v>
      </c>
      <c r="Q176" s="152">
        <v>0</v>
      </c>
      <c r="R176" s="583"/>
      <c r="S176" s="534"/>
      <c r="T176" s="534"/>
      <c r="U176" s="547"/>
    </row>
    <row r="177" spans="1:22">
      <c r="A177" s="469"/>
      <c r="B177" s="612"/>
      <c r="C177" s="613"/>
      <c r="D177" s="149" t="s">
        <v>8</v>
      </c>
      <c r="E177" s="153">
        <f t="shared" si="37"/>
        <v>0.25</v>
      </c>
      <c r="F177" s="201">
        <v>0</v>
      </c>
      <c r="G177" s="150" t="s">
        <v>334</v>
      </c>
      <c r="H177" s="201">
        <v>0</v>
      </c>
      <c r="I177" s="150" t="s">
        <v>334</v>
      </c>
      <c r="J177" s="154">
        <v>0.25</v>
      </c>
      <c r="K177" s="150" t="s">
        <v>334</v>
      </c>
      <c r="L177" s="201">
        <v>0</v>
      </c>
      <c r="M177" s="150" t="s">
        <v>334</v>
      </c>
      <c r="N177" s="155">
        <v>0</v>
      </c>
      <c r="O177" s="155">
        <v>0</v>
      </c>
      <c r="P177" s="155">
        <v>0.249</v>
      </c>
      <c r="Q177" s="152">
        <v>0</v>
      </c>
      <c r="R177" s="583"/>
      <c r="S177" s="534"/>
      <c r="T177" s="534"/>
      <c r="U177" s="547"/>
    </row>
    <row r="178" spans="1:22">
      <c r="A178" s="469"/>
      <c r="B178" s="612"/>
      <c r="C178" s="613"/>
      <c r="D178" s="149" t="s">
        <v>9</v>
      </c>
      <c r="E178" s="153">
        <f t="shared" si="37"/>
        <v>0.26</v>
      </c>
      <c r="F178" s="201">
        <v>0</v>
      </c>
      <c r="G178" s="150" t="s">
        <v>334</v>
      </c>
      <c r="H178" s="201">
        <v>0</v>
      </c>
      <c r="I178" s="150" t="s">
        <v>334</v>
      </c>
      <c r="J178" s="154">
        <v>0.26</v>
      </c>
      <c r="K178" s="150" t="s">
        <v>334</v>
      </c>
      <c r="L178" s="201">
        <v>0</v>
      </c>
      <c r="M178" s="150" t="s">
        <v>334</v>
      </c>
      <c r="N178" s="155">
        <v>0</v>
      </c>
      <c r="O178" s="155">
        <v>0</v>
      </c>
      <c r="P178" s="155">
        <v>0.26</v>
      </c>
      <c r="Q178" s="152">
        <v>0</v>
      </c>
      <c r="R178" s="583"/>
      <c r="S178" s="534"/>
      <c r="T178" s="534"/>
      <c r="U178" s="547"/>
    </row>
    <row r="179" spans="1:22" ht="92.25" customHeight="1">
      <c r="A179" s="564" t="s">
        <v>76</v>
      </c>
      <c r="B179" s="616" t="s">
        <v>423</v>
      </c>
      <c r="C179" s="614" t="s">
        <v>651</v>
      </c>
      <c r="D179" s="332" t="s">
        <v>652</v>
      </c>
      <c r="E179" s="153">
        <f>E181</f>
        <v>28.43</v>
      </c>
      <c r="F179" s="153">
        <f t="shared" ref="F179:L179" si="38">F181</f>
        <v>0</v>
      </c>
      <c r="G179" s="153"/>
      <c r="H179" s="153">
        <f t="shared" si="38"/>
        <v>27.53</v>
      </c>
      <c r="I179" s="153"/>
      <c r="J179" s="153">
        <f t="shared" si="38"/>
        <v>0.9</v>
      </c>
      <c r="K179" s="153"/>
      <c r="L179" s="153">
        <f t="shared" si="38"/>
        <v>0</v>
      </c>
      <c r="M179" s="153"/>
      <c r="N179" s="154"/>
      <c r="O179" s="154"/>
      <c r="P179" s="154"/>
      <c r="Q179" s="350"/>
      <c r="R179" s="618" t="s">
        <v>653</v>
      </c>
      <c r="S179" s="535" t="s">
        <v>346</v>
      </c>
      <c r="T179" s="535" t="s">
        <v>400</v>
      </c>
      <c r="U179" s="537" t="s">
        <v>424</v>
      </c>
      <c r="V179" s="247" t="s">
        <v>580</v>
      </c>
    </row>
    <row r="180" spans="1:22" ht="17.25" customHeight="1">
      <c r="A180" s="565"/>
      <c r="B180" s="617"/>
      <c r="C180" s="615"/>
      <c r="D180" s="332" t="s">
        <v>2</v>
      </c>
      <c r="E180" s="153"/>
      <c r="F180" s="201"/>
      <c r="G180" s="332"/>
      <c r="H180" s="201"/>
      <c r="I180" s="332"/>
      <c r="J180" s="154"/>
      <c r="K180" s="332"/>
      <c r="L180" s="201"/>
      <c r="M180" s="332"/>
      <c r="N180" s="154"/>
      <c r="O180" s="154"/>
      <c r="P180" s="154"/>
      <c r="Q180" s="350"/>
      <c r="R180" s="619"/>
      <c r="S180" s="536"/>
      <c r="T180" s="536"/>
      <c r="U180" s="538"/>
    </row>
    <row r="181" spans="1:22" ht="15" customHeight="1">
      <c r="A181" s="565"/>
      <c r="B181" s="617"/>
      <c r="C181" s="615"/>
      <c r="D181" s="389" t="s">
        <v>4</v>
      </c>
      <c r="E181" s="390">
        <f>F181+H181+J181+L181</f>
        <v>28.43</v>
      </c>
      <c r="F181" s="391">
        <v>0</v>
      </c>
      <c r="G181" s="389"/>
      <c r="H181" s="391">
        <v>27.53</v>
      </c>
      <c r="I181" s="389" t="s">
        <v>254</v>
      </c>
      <c r="J181" s="392">
        <v>0.9</v>
      </c>
      <c r="K181" s="389" t="s">
        <v>254</v>
      </c>
      <c r="L181" s="391">
        <v>0</v>
      </c>
      <c r="M181" s="389" t="s">
        <v>254</v>
      </c>
      <c r="N181" s="154"/>
      <c r="O181" s="154"/>
      <c r="P181" s="154"/>
      <c r="Q181" s="350"/>
      <c r="R181" s="619"/>
      <c r="S181" s="536"/>
      <c r="T181" s="536"/>
      <c r="U181" s="538"/>
    </row>
    <row r="182" spans="1:22" ht="25.5">
      <c r="A182" s="469" t="s">
        <v>84</v>
      </c>
      <c r="B182" s="592" t="s">
        <v>168</v>
      </c>
      <c r="C182" s="613" t="s">
        <v>103</v>
      </c>
      <c r="D182" s="144" t="s">
        <v>10</v>
      </c>
      <c r="E182" s="156">
        <f>E184+E185+E186+E187+E188+E189+E190+E191+E192</f>
        <v>18.600000000000001</v>
      </c>
      <c r="F182" s="156">
        <f t="shared" ref="F182:L182" si="39">F184+F185+F186+F187+F188+F189+F190+F191+F192</f>
        <v>0</v>
      </c>
      <c r="G182" s="156" t="e">
        <f t="shared" si="39"/>
        <v>#VALUE!</v>
      </c>
      <c r="H182" s="156">
        <f t="shared" si="39"/>
        <v>0</v>
      </c>
      <c r="I182" s="156" t="e">
        <f t="shared" si="39"/>
        <v>#VALUE!</v>
      </c>
      <c r="J182" s="156">
        <f t="shared" si="39"/>
        <v>18.600000000000001</v>
      </c>
      <c r="K182" s="156" t="e">
        <f t="shared" si="39"/>
        <v>#VALUE!</v>
      </c>
      <c r="L182" s="156">
        <f t="shared" si="39"/>
        <v>0</v>
      </c>
      <c r="M182" s="146"/>
      <c r="N182" s="157">
        <f t="shared" ref="N182:Q182" si="40">N184+N185+N186+N187+N188+N189+N190+N191+N192</f>
        <v>0</v>
      </c>
      <c r="O182" s="157">
        <f t="shared" si="40"/>
        <v>0</v>
      </c>
      <c r="P182" s="157">
        <f t="shared" si="40"/>
        <v>18.706</v>
      </c>
      <c r="Q182" s="157">
        <f t="shared" si="40"/>
        <v>0</v>
      </c>
      <c r="R182" s="583" t="s">
        <v>556</v>
      </c>
      <c r="S182" s="534" t="s">
        <v>346</v>
      </c>
      <c r="T182" s="534" t="s">
        <v>400</v>
      </c>
      <c r="U182" s="547" t="s">
        <v>385</v>
      </c>
    </row>
    <row r="183" spans="1:22">
      <c r="A183" s="469"/>
      <c r="B183" s="592"/>
      <c r="C183" s="613"/>
      <c r="D183" s="149" t="s">
        <v>2</v>
      </c>
      <c r="E183" s="149"/>
      <c r="F183" s="201"/>
      <c r="G183" s="150"/>
      <c r="H183" s="201"/>
      <c r="I183" s="150"/>
      <c r="J183" s="149"/>
      <c r="K183" s="150"/>
      <c r="L183" s="201"/>
      <c r="M183" s="150"/>
      <c r="N183" s="158"/>
      <c r="O183" s="158"/>
      <c r="P183" s="158"/>
      <c r="Q183" s="159"/>
      <c r="R183" s="583"/>
      <c r="S183" s="534"/>
      <c r="T183" s="534"/>
      <c r="U183" s="547"/>
    </row>
    <row r="184" spans="1:22">
      <c r="A184" s="469"/>
      <c r="B184" s="592"/>
      <c r="C184" s="613"/>
      <c r="D184" s="149" t="s">
        <v>3</v>
      </c>
      <c r="E184" s="160">
        <f>F184+H184+J184+L184</f>
        <v>1.9</v>
      </c>
      <c r="F184" s="201">
        <v>0</v>
      </c>
      <c r="G184" s="150" t="s">
        <v>334</v>
      </c>
      <c r="H184" s="201">
        <v>0</v>
      </c>
      <c r="I184" s="150" t="s">
        <v>334</v>
      </c>
      <c r="J184" s="80">
        <v>1.9</v>
      </c>
      <c r="K184" s="150" t="s">
        <v>254</v>
      </c>
      <c r="L184" s="201">
        <v>0</v>
      </c>
      <c r="M184" s="150" t="s">
        <v>334</v>
      </c>
      <c r="N184" s="158">
        <v>0</v>
      </c>
      <c r="O184" s="158">
        <v>0</v>
      </c>
      <c r="P184" s="158">
        <v>1.85</v>
      </c>
      <c r="Q184" s="158">
        <v>0</v>
      </c>
      <c r="R184" s="583"/>
      <c r="S184" s="534"/>
      <c r="T184" s="534"/>
      <c r="U184" s="547"/>
    </row>
    <row r="185" spans="1:22">
      <c r="A185" s="469"/>
      <c r="B185" s="592"/>
      <c r="C185" s="613"/>
      <c r="D185" s="149" t="s">
        <v>4</v>
      </c>
      <c r="E185" s="160">
        <f t="shared" ref="E185:E192" si="41">F185+H185+J185+L185</f>
        <v>2.7</v>
      </c>
      <c r="F185" s="201">
        <v>0</v>
      </c>
      <c r="G185" s="150" t="s">
        <v>334</v>
      </c>
      <c r="H185" s="201">
        <v>0</v>
      </c>
      <c r="I185" s="150" t="s">
        <v>334</v>
      </c>
      <c r="J185" s="80">
        <v>2.7</v>
      </c>
      <c r="K185" s="150" t="s">
        <v>334</v>
      </c>
      <c r="L185" s="201">
        <v>0</v>
      </c>
      <c r="M185" s="150" t="s">
        <v>334</v>
      </c>
      <c r="N185" s="158">
        <v>0</v>
      </c>
      <c r="O185" s="158">
        <v>0</v>
      </c>
      <c r="P185" s="158">
        <v>2.7480000000000002</v>
      </c>
      <c r="Q185" s="158">
        <v>0</v>
      </c>
      <c r="R185" s="583"/>
      <c r="S185" s="534"/>
      <c r="T185" s="534"/>
      <c r="U185" s="547"/>
      <c r="V185" s="247" t="s">
        <v>580</v>
      </c>
    </row>
    <row r="186" spans="1:22">
      <c r="A186" s="469"/>
      <c r="B186" s="592"/>
      <c r="C186" s="613"/>
      <c r="D186" s="149" t="s">
        <v>5</v>
      </c>
      <c r="E186" s="160">
        <f t="shared" si="41"/>
        <v>2.7</v>
      </c>
      <c r="F186" s="201">
        <v>0</v>
      </c>
      <c r="G186" s="150" t="s">
        <v>334</v>
      </c>
      <c r="H186" s="201">
        <v>0</v>
      </c>
      <c r="I186" s="150" t="s">
        <v>334</v>
      </c>
      <c r="J186" s="80">
        <v>2.7</v>
      </c>
      <c r="K186" s="150" t="s">
        <v>334</v>
      </c>
      <c r="L186" s="201">
        <v>0</v>
      </c>
      <c r="M186" s="150" t="s">
        <v>334</v>
      </c>
      <c r="N186" s="158">
        <v>0</v>
      </c>
      <c r="O186" s="158">
        <v>0</v>
      </c>
      <c r="P186" s="158">
        <v>2.7280000000000002</v>
      </c>
      <c r="Q186" s="158">
        <v>0</v>
      </c>
      <c r="R186" s="583"/>
      <c r="S186" s="534"/>
      <c r="T186" s="534"/>
      <c r="U186" s="547"/>
      <c r="V186" s="247" t="s">
        <v>584</v>
      </c>
    </row>
    <row r="187" spans="1:22">
      <c r="A187" s="469"/>
      <c r="B187" s="592"/>
      <c r="C187" s="613"/>
      <c r="D187" s="149" t="s">
        <v>6</v>
      </c>
      <c r="E187" s="160">
        <f t="shared" si="41"/>
        <v>1.8</v>
      </c>
      <c r="F187" s="201">
        <v>0</v>
      </c>
      <c r="G187" s="150" t="s">
        <v>334</v>
      </c>
      <c r="H187" s="201">
        <v>0</v>
      </c>
      <c r="I187" s="150" t="s">
        <v>334</v>
      </c>
      <c r="J187" s="80">
        <v>1.8</v>
      </c>
      <c r="K187" s="150" t="s">
        <v>334</v>
      </c>
      <c r="L187" s="201">
        <v>0</v>
      </c>
      <c r="M187" s="150" t="s">
        <v>334</v>
      </c>
      <c r="N187" s="158">
        <v>0</v>
      </c>
      <c r="O187" s="158">
        <v>0</v>
      </c>
      <c r="P187" s="158">
        <v>1.778</v>
      </c>
      <c r="Q187" s="158">
        <v>0</v>
      </c>
      <c r="R187" s="583"/>
      <c r="S187" s="534"/>
      <c r="T187" s="534"/>
      <c r="U187" s="547"/>
      <c r="V187" s="247" t="s">
        <v>585</v>
      </c>
    </row>
    <row r="188" spans="1:22">
      <c r="A188" s="469"/>
      <c r="B188" s="592"/>
      <c r="C188" s="613"/>
      <c r="D188" s="149" t="s">
        <v>7</v>
      </c>
      <c r="E188" s="160">
        <f t="shared" si="41"/>
        <v>1.8</v>
      </c>
      <c r="F188" s="201">
        <v>0</v>
      </c>
      <c r="G188" s="150" t="s">
        <v>334</v>
      </c>
      <c r="H188" s="201">
        <v>0</v>
      </c>
      <c r="I188" s="150" t="s">
        <v>334</v>
      </c>
      <c r="J188" s="80">
        <v>1.8</v>
      </c>
      <c r="K188" s="150" t="s">
        <v>334</v>
      </c>
      <c r="L188" s="201">
        <v>0</v>
      </c>
      <c r="M188" s="150" t="s">
        <v>334</v>
      </c>
      <c r="N188" s="158">
        <v>0</v>
      </c>
      <c r="O188" s="158">
        <v>0</v>
      </c>
      <c r="P188" s="158">
        <v>1.8280000000000001</v>
      </c>
      <c r="Q188" s="158">
        <v>0</v>
      </c>
      <c r="R188" s="583"/>
      <c r="S188" s="534"/>
      <c r="T188" s="534"/>
      <c r="U188" s="547"/>
    </row>
    <row r="189" spans="1:22">
      <c r="A189" s="469"/>
      <c r="B189" s="592"/>
      <c r="C189" s="613"/>
      <c r="D189" s="149" t="s">
        <v>11</v>
      </c>
      <c r="E189" s="160">
        <f t="shared" si="41"/>
        <v>1.8</v>
      </c>
      <c r="F189" s="201">
        <v>0</v>
      </c>
      <c r="G189" s="150" t="s">
        <v>334</v>
      </c>
      <c r="H189" s="201">
        <v>0</v>
      </c>
      <c r="I189" s="150" t="s">
        <v>334</v>
      </c>
      <c r="J189" s="80">
        <v>1.8</v>
      </c>
      <c r="K189" s="150" t="s">
        <v>334</v>
      </c>
      <c r="L189" s="201">
        <v>0</v>
      </c>
      <c r="M189" s="150" t="s">
        <v>334</v>
      </c>
      <c r="N189" s="158">
        <v>0</v>
      </c>
      <c r="O189" s="158">
        <v>0</v>
      </c>
      <c r="P189" s="158">
        <v>1.84</v>
      </c>
      <c r="Q189" s="158">
        <v>0</v>
      </c>
      <c r="R189" s="583"/>
      <c r="S189" s="534"/>
      <c r="T189" s="534"/>
      <c r="U189" s="547"/>
    </row>
    <row r="190" spans="1:22">
      <c r="A190" s="469"/>
      <c r="B190" s="592"/>
      <c r="C190" s="613"/>
      <c r="D190" s="149" t="s">
        <v>12</v>
      </c>
      <c r="E190" s="160">
        <f t="shared" si="41"/>
        <v>1.9</v>
      </c>
      <c r="F190" s="201">
        <v>0</v>
      </c>
      <c r="G190" s="150" t="s">
        <v>334</v>
      </c>
      <c r="H190" s="201">
        <v>0</v>
      </c>
      <c r="I190" s="150" t="s">
        <v>334</v>
      </c>
      <c r="J190" s="80">
        <v>1.9</v>
      </c>
      <c r="K190" s="150" t="s">
        <v>334</v>
      </c>
      <c r="L190" s="201">
        <v>0</v>
      </c>
      <c r="M190" s="150" t="s">
        <v>334</v>
      </c>
      <c r="N190" s="158">
        <v>0</v>
      </c>
      <c r="O190" s="158">
        <v>0</v>
      </c>
      <c r="P190" s="158">
        <v>1.9279999999999999</v>
      </c>
      <c r="Q190" s="158">
        <v>0</v>
      </c>
      <c r="R190" s="583"/>
      <c r="S190" s="534"/>
      <c r="T190" s="534"/>
      <c r="U190" s="547"/>
    </row>
    <row r="191" spans="1:22">
      <c r="A191" s="469"/>
      <c r="B191" s="592"/>
      <c r="C191" s="613"/>
      <c r="D191" s="149" t="s">
        <v>8</v>
      </c>
      <c r="E191" s="160">
        <f t="shared" si="41"/>
        <v>2</v>
      </c>
      <c r="F191" s="201">
        <v>0</v>
      </c>
      <c r="G191" s="150" t="s">
        <v>334</v>
      </c>
      <c r="H191" s="201">
        <v>0</v>
      </c>
      <c r="I191" s="150" t="s">
        <v>334</v>
      </c>
      <c r="J191" s="80">
        <v>2</v>
      </c>
      <c r="K191" s="150" t="s">
        <v>334</v>
      </c>
      <c r="L191" s="201">
        <v>0</v>
      </c>
      <c r="M191" s="150" t="s">
        <v>334</v>
      </c>
      <c r="N191" s="158">
        <v>0</v>
      </c>
      <c r="O191" s="158">
        <v>0</v>
      </c>
      <c r="P191" s="158">
        <v>1.978</v>
      </c>
      <c r="Q191" s="158">
        <v>0</v>
      </c>
      <c r="R191" s="583"/>
      <c r="S191" s="534"/>
      <c r="T191" s="534"/>
      <c r="U191" s="547"/>
    </row>
    <row r="192" spans="1:22">
      <c r="A192" s="469"/>
      <c r="B192" s="592"/>
      <c r="C192" s="613"/>
      <c r="D192" s="149" t="s">
        <v>9</v>
      </c>
      <c r="E192" s="160">
        <f t="shared" si="41"/>
        <v>2</v>
      </c>
      <c r="F192" s="201">
        <v>0</v>
      </c>
      <c r="G192" s="150" t="s">
        <v>334</v>
      </c>
      <c r="H192" s="201">
        <v>0</v>
      </c>
      <c r="I192" s="150" t="s">
        <v>334</v>
      </c>
      <c r="J192" s="80">
        <v>2</v>
      </c>
      <c r="K192" s="150" t="s">
        <v>334</v>
      </c>
      <c r="L192" s="201">
        <v>0</v>
      </c>
      <c r="M192" s="150" t="s">
        <v>334</v>
      </c>
      <c r="N192" s="158">
        <v>0</v>
      </c>
      <c r="O192" s="158">
        <v>0</v>
      </c>
      <c r="P192" s="158">
        <v>2.028</v>
      </c>
      <c r="Q192" s="158">
        <v>0</v>
      </c>
      <c r="R192" s="583"/>
      <c r="S192" s="534"/>
      <c r="T192" s="534"/>
      <c r="U192" s="547"/>
    </row>
    <row r="193" spans="1:22" ht="25.5">
      <c r="A193" s="594"/>
      <c r="B193" s="622" t="s">
        <v>112</v>
      </c>
      <c r="C193" s="623"/>
      <c r="D193" s="144" t="s">
        <v>10</v>
      </c>
      <c r="E193" s="145">
        <f>E195+E196+E197+E198+E199+E200+E201+E202+E203</f>
        <v>431.89999999999992</v>
      </c>
      <c r="F193" s="145">
        <f t="shared" ref="F193:M193" si="42">F195+F196+F197+F198+F199+F200+F201+F202+F203</f>
        <v>348.8</v>
      </c>
      <c r="G193" s="145">
        <f t="shared" si="42"/>
        <v>0</v>
      </c>
      <c r="H193" s="145">
        <f t="shared" si="42"/>
        <v>48.730000000000004</v>
      </c>
      <c r="I193" s="145">
        <f t="shared" si="42"/>
        <v>0</v>
      </c>
      <c r="J193" s="145">
        <f t="shared" si="42"/>
        <v>31.6</v>
      </c>
      <c r="K193" s="145">
        <f t="shared" si="42"/>
        <v>0</v>
      </c>
      <c r="L193" s="145">
        <f t="shared" si="42"/>
        <v>0</v>
      </c>
      <c r="M193" s="145">
        <f t="shared" si="42"/>
        <v>0</v>
      </c>
      <c r="N193" s="231"/>
      <c r="O193" s="231"/>
      <c r="P193" s="231"/>
      <c r="Q193" s="231"/>
      <c r="R193" s="640"/>
      <c r="S193" s="550"/>
      <c r="T193" s="550"/>
      <c r="U193" s="550"/>
    </row>
    <row r="194" spans="1:22">
      <c r="A194" s="594"/>
      <c r="B194" s="623"/>
      <c r="C194" s="623"/>
      <c r="D194" s="144" t="s">
        <v>2</v>
      </c>
      <c r="E194" s="144"/>
      <c r="F194" s="144"/>
      <c r="G194" s="144"/>
      <c r="H194" s="144"/>
      <c r="I194" s="144"/>
      <c r="J194" s="144"/>
      <c r="K194" s="144"/>
      <c r="L194" s="144"/>
      <c r="M194" s="144"/>
      <c r="N194" s="231"/>
      <c r="O194" s="231"/>
      <c r="P194" s="231"/>
      <c r="Q194" s="231"/>
      <c r="R194" s="640"/>
      <c r="S194" s="550"/>
      <c r="T194" s="550"/>
      <c r="U194" s="550"/>
    </row>
    <row r="195" spans="1:22">
      <c r="A195" s="594"/>
      <c r="B195" s="623"/>
      <c r="C195" s="623"/>
      <c r="D195" s="144" t="s">
        <v>3</v>
      </c>
      <c r="E195" s="145">
        <f>E154+E165+E170+E184</f>
        <v>257.78999999999996</v>
      </c>
      <c r="F195" s="145">
        <f>F154+F165+F170+F184</f>
        <v>251</v>
      </c>
      <c r="G195" s="145">
        <v>0</v>
      </c>
      <c r="H195" s="145">
        <f>H154+H165+H170+H184</f>
        <v>2.6</v>
      </c>
      <c r="I195" s="145">
        <v>0</v>
      </c>
      <c r="J195" s="145">
        <f>J154+J165+J170+J184</f>
        <v>4.1899999999999995</v>
      </c>
      <c r="K195" s="145">
        <v>0</v>
      </c>
      <c r="L195" s="145">
        <f>L154+L165+L170+L184</f>
        <v>0</v>
      </c>
      <c r="M195" s="145">
        <v>0</v>
      </c>
      <c r="N195" s="231"/>
      <c r="O195" s="231"/>
      <c r="P195" s="231"/>
      <c r="Q195" s="231"/>
      <c r="R195" s="640"/>
      <c r="S195" s="550"/>
      <c r="T195" s="550"/>
      <c r="U195" s="550"/>
    </row>
    <row r="196" spans="1:22">
      <c r="A196" s="594"/>
      <c r="B196" s="623"/>
      <c r="C196" s="623"/>
      <c r="D196" s="144" t="s">
        <v>4</v>
      </c>
      <c r="E196" s="232">
        <f>E155+E166+E171+E185+E181</f>
        <v>117.53</v>
      </c>
      <c r="F196" s="232">
        <f>F155+F166+F171+F185+F181</f>
        <v>71.599999999999994</v>
      </c>
      <c r="G196" s="232">
        <v>0</v>
      </c>
      <c r="H196" s="232">
        <f>H155+H166+H171+H185+H181</f>
        <v>41.13</v>
      </c>
      <c r="I196" s="232">
        <v>0</v>
      </c>
      <c r="J196" s="232">
        <f>J155+J166+J171+J185+J181</f>
        <v>4.8000000000000007</v>
      </c>
      <c r="K196" s="232">
        <v>0</v>
      </c>
      <c r="L196" s="232">
        <f>L155+L166+L171+L185+L181</f>
        <v>0</v>
      </c>
      <c r="M196" s="232">
        <v>0</v>
      </c>
      <c r="N196" s="231"/>
      <c r="O196" s="231"/>
      <c r="P196" s="231"/>
      <c r="Q196" s="231"/>
      <c r="R196" s="640"/>
      <c r="S196" s="550"/>
      <c r="T196" s="550"/>
      <c r="U196" s="550"/>
    </row>
    <row r="197" spans="1:22">
      <c r="A197" s="594"/>
      <c r="B197" s="623"/>
      <c r="C197" s="623"/>
      <c r="D197" s="144" t="s">
        <v>5</v>
      </c>
      <c r="E197" s="232">
        <f>E156+E167+E172+E186</f>
        <v>35.100000000000009</v>
      </c>
      <c r="F197" s="232">
        <f>F156+F167+F172+F186</f>
        <v>26.2</v>
      </c>
      <c r="G197" s="232">
        <v>0</v>
      </c>
      <c r="H197" s="232">
        <f>H156+H167+H172+H186</f>
        <v>5</v>
      </c>
      <c r="I197" s="232">
        <v>0</v>
      </c>
      <c r="J197" s="232">
        <f>J156+J167+J172+J186</f>
        <v>3.9000000000000004</v>
      </c>
      <c r="K197" s="232">
        <v>0</v>
      </c>
      <c r="L197" s="232">
        <f>L156+L167+L172+L186</f>
        <v>0</v>
      </c>
      <c r="M197" s="232">
        <v>0</v>
      </c>
      <c r="N197" s="231"/>
      <c r="O197" s="231"/>
      <c r="P197" s="231"/>
      <c r="Q197" s="231"/>
      <c r="R197" s="640"/>
      <c r="S197" s="550"/>
      <c r="T197" s="550"/>
      <c r="U197" s="550"/>
    </row>
    <row r="198" spans="1:22">
      <c r="A198" s="594"/>
      <c r="B198" s="623"/>
      <c r="C198" s="623"/>
      <c r="D198" s="144" t="s">
        <v>6</v>
      </c>
      <c r="E198" s="232">
        <f t="shared" ref="E198:E203" si="43">E157+E168+E173+E187</f>
        <v>4.99</v>
      </c>
      <c r="F198" s="232">
        <f>F157+F173+F187</f>
        <v>0</v>
      </c>
      <c r="G198" s="232">
        <v>0</v>
      </c>
      <c r="H198" s="232">
        <f>H157+H173+H187</f>
        <v>0</v>
      </c>
      <c r="I198" s="232">
        <v>0</v>
      </c>
      <c r="J198" s="232">
        <f>J157+J173+J187</f>
        <v>3</v>
      </c>
      <c r="K198" s="232">
        <v>0</v>
      </c>
      <c r="L198" s="232">
        <f>L157+L173+L187</f>
        <v>0</v>
      </c>
      <c r="M198" s="232">
        <v>0</v>
      </c>
      <c r="N198" s="232">
        <f>N157+N173+N187</f>
        <v>0</v>
      </c>
      <c r="O198" s="232">
        <f>O157+O173+O187</f>
        <v>0</v>
      </c>
      <c r="P198" s="232">
        <f>P157+P173+P187</f>
        <v>2.9889999999999999</v>
      </c>
      <c r="Q198" s="232">
        <f>Q157+Q173+Q187</f>
        <v>0</v>
      </c>
      <c r="R198" s="640"/>
      <c r="S198" s="550"/>
      <c r="T198" s="550"/>
      <c r="U198" s="550"/>
    </row>
    <row r="199" spans="1:22">
      <c r="A199" s="594"/>
      <c r="B199" s="623"/>
      <c r="C199" s="623"/>
      <c r="D199" s="144" t="s">
        <v>7</v>
      </c>
      <c r="E199" s="232">
        <f t="shared" si="43"/>
        <v>3.02</v>
      </c>
      <c r="F199" s="232">
        <f>F159+F175+F189</f>
        <v>0</v>
      </c>
      <c r="G199" s="232">
        <v>0</v>
      </c>
      <c r="H199" s="232">
        <f>H159+H175+H189</f>
        <v>0</v>
      </c>
      <c r="I199" s="232">
        <v>0</v>
      </c>
      <c r="J199" s="232">
        <f>J159+J175+J189</f>
        <v>3.0300000000000002</v>
      </c>
      <c r="K199" s="232">
        <v>0</v>
      </c>
      <c r="L199" s="232">
        <f>L159+L175+L189</f>
        <v>0</v>
      </c>
      <c r="M199" s="232">
        <v>0</v>
      </c>
      <c r="N199" s="231"/>
      <c r="O199" s="231"/>
      <c r="P199" s="231"/>
      <c r="Q199" s="231"/>
      <c r="R199" s="640"/>
      <c r="S199" s="550"/>
      <c r="T199" s="550"/>
      <c r="U199" s="550"/>
    </row>
    <row r="200" spans="1:22">
      <c r="A200" s="594"/>
      <c r="B200" s="623"/>
      <c r="C200" s="623"/>
      <c r="D200" s="144" t="s">
        <v>11</v>
      </c>
      <c r="E200" s="232">
        <f t="shared" si="43"/>
        <v>3.2199999999999998</v>
      </c>
      <c r="F200" s="232">
        <f>F159+F175+F189</f>
        <v>0</v>
      </c>
      <c r="G200" s="232">
        <v>0</v>
      </c>
      <c r="H200" s="232">
        <f>H159+H175+H189</f>
        <v>0</v>
      </c>
      <c r="I200" s="232">
        <v>0</v>
      </c>
      <c r="J200" s="232">
        <f>J159+J175+J189</f>
        <v>3.0300000000000002</v>
      </c>
      <c r="K200" s="232">
        <v>0</v>
      </c>
      <c r="L200" s="232">
        <f>L159+L175+L189</f>
        <v>0</v>
      </c>
      <c r="M200" s="232">
        <v>0</v>
      </c>
      <c r="N200" s="232">
        <f>N159+N175+N189</f>
        <v>0</v>
      </c>
      <c r="O200" s="232">
        <f>O159+O175+O189</f>
        <v>0</v>
      </c>
      <c r="P200" s="232">
        <f>P159+P175+P189</f>
        <v>3.0680000000000001</v>
      </c>
      <c r="Q200" s="232">
        <f>Q159+Q175+Q189</f>
        <v>0</v>
      </c>
      <c r="R200" s="640"/>
      <c r="S200" s="550"/>
      <c r="T200" s="550"/>
      <c r="U200" s="550"/>
    </row>
    <row r="201" spans="1:22">
      <c r="A201" s="594"/>
      <c r="B201" s="623"/>
      <c r="C201" s="623"/>
      <c r="D201" s="144" t="s">
        <v>12</v>
      </c>
      <c r="E201" s="232">
        <f t="shared" si="43"/>
        <v>3.34</v>
      </c>
      <c r="F201" s="232">
        <f>F160+F176+F190</f>
        <v>0</v>
      </c>
      <c r="G201" s="232">
        <v>0</v>
      </c>
      <c r="H201" s="232">
        <f>H160+H176+H190</f>
        <v>0</v>
      </c>
      <c r="I201" s="232">
        <v>0</v>
      </c>
      <c r="J201" s="232">
        <f>J160+J176+J190</f>
        <v>3.1399999999999997</v>
      </c>
      <c r="K201" s="232">
        <v>0</v>
      </c>
      <c r="L201" s="232">
        <f>L160+L176+L190</f>
        <v>0</v>
      </c>
      <c r="M201" s="232">
        <v>0</v>
      </c>
      <c r="N201" s="231"/>
      <c r="O201" s="231"/>
      <c r="P201" s="231"/>
      <c r="Q201" s="231"/>
      <c r="R201" s="640"/>
      <c r="S201" s="550"/>
      <c r="T201" s="550"/>
      <c r="U201" s="550"/>
    </row>
    <row r="202" spans="1:22">
      <c r="A202" s="594"/>
      <c r="B202" s="623"/>
      <c r="C202" s="623"/>
      <c r="D202" s="144" t="s">
        <v>8</v>
      </c>
      <c r="E202" s="232">
        <f t="shared" si="43"/>
        <v>3.45</v>
      </c>
      <c r="F202" s="232">
        <f>F161+F177+F191</f>
        <v>0</v>
      </c>
      <c r="G202" s="232">
        <v>0</v>
      </c>
      <c r="H202" s="232">
        <f>H161+H177+H191</f>
        <v>0</v>
      </c>
      <c r="I202" s="232">
        <v>0</v>
      </c>
      <c r="J202" s="232">
        <f>J161+J177+J191</f>
        <v>3.25</v>
      </c>
      <c r="K202" s="232">
        <v>0</v>
      </c>
      <c r="L202" s="232">
        <f>L161+L177+L191</f>
        <v>0</v>
      </c>
      <c r="M202" s="232">
        <v>0</v>
      </c>
      <c r="N202" s="231"/>
      <c r="O202" s="231"/>
      <c r="P202" s="231"/>
      <c r="Q202" s="231"/>
      <c r="R202" s="640"/>
      <c r="S202" s="550"/>
      <c r="T202" s="550"/>
      <c r="U202" s="550"/>
    </row>
    <row r="203" spans="1:22">
      <c r="A203" s="594"/>
      <c r="B203" s="623"/>
      <c r="C203" s="623"/>
      <c r="D203" s="144" t="s">
        <v>9</v>
      </c>
      <c r="E203" s="232">
        <f t="shared" si="43"/>
        <v>3.46</v>
      </c>
      <c r="F203" s="232">
        <f>F162+F178+F192</f>
        <v>0</v>
      </c>
      <c r="G203" s="232">
        <v>0</v>
      </c>
      <c r="H203" s="232">
        <f>H162+H178+H192</f>
        <v>0</v>
      </c>
      <c r="I203" s="232">
        <v>0</v>
      </c>
      <c r="J203" s="232">
        <f>J162+J178+J192</f>
        <v>3.26</v>
      </c>
      <c r="K203" s="232">
        <v>0</v>
      </c>
      <c r="L203" s="232">
        <f>L162+L178+L192</f>
        <v>0</v>
      </c>
      <c r="M203" s="232">
        <v>0</v>
      </c>
      <c r="N203" s="231"/>
      <c r="O203" s="231"/>
      <c r="P203" s="231"/>
      <c r="Q203" s="231"/>
      <c r="R203" s="640"/>
      <c r="S203" s="550"/>
      <c r="T203" s="550"/>
      <c r="U203" s="550"/>
    </row>
    <row r="204" spans="1:22">
      <c r="A204" s="551" t="s">
        <v>110</v>
      </c>
      <c r="B204" s="552"/>
      <c r="C204" s="552"/>
      <c r="D204" s="552"/>
      <c r="E204" s="552"/>
      <c r="F204" s="552"/>
      <c r="G204" s="552"/>
      <c r="H204" s="552"/>
      <c r="I204" s="552"/>
      <c r="J204" s="552"/>
      <c r="K204" s="552"/>
      <c r="L204" s="552"/>
      <c r="M204" s="552"/>
      <c r="N204" s="552"/>
      <c r="O204" s="552"/>
      <c r="P204" s="552"/>
      <c r="Q204" s="552"/>
      <c r="R204" s="552"/>
      <c r="S204" s="552"/>
      <c r="T204" s="552"/>
      <c r="U204" s="553"/>
    </row>
    <row r="205" spans="1:22" ht="27.75" customHeight="1">
      <c r="A205" s="469" t="s">
        <v>73</v>
      </c>
      <c r="B205" s="620" t="s">
        <v>62</v>
      </c>
      <c r="C205" s="613" t="s">
        <v>642</v>
      </c>
      <c r="D205" s="319" t="s">
        <v>10</v>
      </c>
      <c r="E205" s="139">
        <f>E207+E208+E209+E210+E211+E212+E213+E214+E215</f>
        <v>226.80999999999997</v>
      </c>
      <c r="F205" s="139">
        <f>F207+F208+F209+F210+F211+F212+F213+F214+F215</f>
        <v>0</v>
      </c>
      <c r="G205" s="139"/>
      <c r="H205" s="139">
        <f>H207+H208+H209+H210+H211+H212+H213+H214+H215</f>
        <v>220.00000000000003</v>
      </c>
      <c r="I205" s="139"/>
      <c r="J205" s="139">
        <f>J207+J208+J209+J210+J211+J212+J213+J214+J215</f>
        <v>6.8099999999999987</v>
      </c>
      <c r="K205" s="139"/>
      <c r="L205" s="140">
        <f>L207</f>
        <v>0</v>
      </c>
      <c r="M205" s="122"/>
      <c r="N205" s="123">
        <f t="shared" ref="N205:Q205" si="44">N207+N208+N209+N210+N211+N212+N213+N214+N215</f>
        <v>0</v>
      </c>
      <c r="O205" s="123">
        <f t="shared" si="44"/>
        <v>107.3</v>
      </c>
      <c r="P205" s="123">
        <f t="shared" si="44"/>
        <v>8.0599999999999987</v>
      </c>
      <c r="Q205" s="123">
        <f t="shared" si="44"/>
        <v>0</v>
      </c>
      <c r="R205" s="489" t="s">
        <v>671</v>
      </c>
      <c r="S205" s="547" t="s">
        <v>346</v>
      </c>
      <c r="T205" s="547" t="s">
        <v>395</v>
      </c>
      <c r="U205" s="547" t="s">
        <v>394</v>
      </c>
    </row>
    <row r="206" spans="1:22">
      <c r="A206" s="469"/>
      <c r="B206" s="621"/>
      <c r="C206" s="613"/>
      <c r="D206" s="318" t="s">
        <v>2</v>
      </c>
      <c r="E206" s="393"/>
      <c r="F206" s="393"/>
      <c r="G206" s="393"/>
      <c r="H206" s="393"/>
      <c r="I206" s="393"/>
      <c r="J206" s="393"/>
      <c r="K206" s="393"/>
      <c r="L206" s="394"/>
      <c r="M206" s="320"/>
      <c r="N206" s="119"/>
      <c r="O206" s="119"/>
      <c r="P206" s="119"/>
      <c r="Q206" s="351"/>
      <c r="R206" s="489"/>
      <c r="S206" s="547"/>
      <c r="T206" s="547"/>
      <c r="U206" s="547"/>
      <c r="V206" s="247" t="s">
        <v>580</v>
      </c>
    </row>
    <row r="207" spans="1:22">
      <c r="A207" s="469"/>
      <c r="B207" s="621"/>
      <c r="C207" s="613"/>
      <c r="D207" s="318" t="s">
        <v>3</v>
      </c>
      <c r="E207" s="393">
        <f>F207+H207+J207</f>
        <v>14.049999999999999</v>
      </c>
      <c r="F207" s="393">
        <v>0</v>
      </c>
      <c r="G207" s="393" t="s">
        <v>254</v>
      </c>
      <c r="H207" s="393">
        <v>13.6</v>
      </c>
      <c r="I207" s="393" t="s">
        <v>254</v>
      </c>
      <c r="J207" s="393">
        <v>0.45</v>
      </c>
      <c r="K207" s="393" t="s">
        <v>254</v>
      </c>
      <c r="L207" s="394">
        <v>0</v>
      </c>
      <c r="M207" s="320" t="s">
        <v>334</v>
      </c>
      <c r="N207" s="119">
        <v>0</v>
      </c>
      <c r="O207" s="119">
        <f>13.65+13.64</f>
        <v>27.29</v>
      </c>
      <c r="P207" s="119">
        <f>0.57+1.33</f>
        <v>1.9</v>
      </c>
      <c r="Q207" s="119"/>
      <c r="R207" s="489"/>
      <c r="S207" s="547"/>
      <c r="T207" s="547"/>
      <c r="U207" s="547"/>
      <c r="V207" s="247" t="s">
        <v>584</v>
      </c>
    </row>
    <row r="208" spans="1:22">
      <c r="A208" s="469"/>
      <c r="B208" s="621"/>
      <c r="C208" s="613"/>
      <c r="D208" s="318" t="s">
        <v>4</v>
      </c>
      <c r="E208" s="393">
        <f t="shared" ref="E208:E215" si="45">F208+H208+J208</f>
        <v>26.580000000000002</v>
      </c>
      <c r="F208" s="394">
        <v>0</v>
      </c>
      <c r="G208" s="393" t="s">
        <v>334</v>
      </c>
      <c r="H208" s="393">
        <v>25.8</v>
      </c>
      <c r="I208" s="393" t="s">
        <v>334</v>
      </c>
      <c r="J208" s="393">
        <v>0.78</v>
      </c>
      <c r="K208" s="393" t="s">
        <v>334</v>
      </c>
      <c r="L208" s="394">
        <v>0</v>
      </c>
      <c r="M208" s="320" t="s">
        <v>334</v>
      </c>
      <c r="N208" s="119">
        <v>0</v>
      </c>
      <c r="O208" s="119">
        <f>13.5+25.78</f>
        <v>39.28</v>
      </c>
      <c r="P208" s="119">
        <f t="shared" ref="P208:P215" si="46">0.23+0.54</f>
        <v>0.77</v>
      </c>
      <c r="Q208" s="119"/>
      <c r="R208" s="489"/>
      <c r="S208" s="547"/>
      <c r="T208" s="547"/>
      <c r="U208" s="547"/>
      <c r="V208" s="247" t="s">
        <v>585</v>
      </c>
    </row>
    <row r="209" spans="1:22">
      <c r="A209" s="469"/>
      <c r="B209" s="621"/>
      <c r="C209" s="613"/>
      <c r="D209" s="318" t="s">
        <v>5</v>
      </c>
      <c r="E209" s="393">
        <f t="shared" si="45"/>
        <v>26.580000000000002</v>
      </c>
      <c r="F209" s="394">
        <v>0</v>
      </c>
      <c r="G209" s="393" t="s">
        <v>334</v>
      </c>
      <c r="H209" s="393">
        <v>25.8</v>
      </c>
      <c r="I209" s="393" t="s">
        <v>334</v>
      </c>
      <c r="J209" s="393">
        <v>0.78</v>
      </c>
      <c r="K209" s="393" t="s">
        <v>334</v>
      </c>
      <c r="L209" s="394">
        <v>0</v>
      </c>
      <c r="M209" s="320" t="s">
        <v>334</v>
      </c>
      <c r="N209" s="119">
        <v>0</v>
      </c>
      <c r="O209" s="119">
        <f>14.95+25.78</f>
        <v>40.730000000000004</v>
      </c>
      <c r="P209" s="119">
        <f t="shared" si="46"/>
        <v>0.77</v>
      </c>
      <c r="Q209" s="119"/>
      <c r="R209" s="489"/>
      <c r="S209" s="547"/>
      <c r="T209" s="547"/>
      <c r="U209" s="547"/>
    </row>
    <row r="210" spans="1:22">
      <c r="A210" s="469"/>
      <c r="B210" s="621"/>
      <c r="C210" s="613"/>
      <c r="D210" s="318" t="s">
        <v>6</v>
      </c>
      <c r="E210" s="393">
        <f t="shared" si="45"/>
        <v>26.6</v>
      </c>
      <c r="F210" s="394">
        <v>0</v>
      </c>
      <c r="G210" s="393" t="s">
        <v>334</v>
      </c>
      <c r="H210" s="393">
        <v>25.8</v>
      </c>
      <c r="I210" s="393" t="s">
        <v>334</v>
      </c>
      <c r="J210" s="393">
        <v>0.8</v>
      </c>
      <c r="K210" s="393" t="s">
        <v>334</v>
      </c>
      <c r="L210" s="394">
        <v>0</v>
      </c>
      <c r="M210" s="320" t="s">
        <v>334</v>
      </c>
      <c r="N210" s="119">
        <v>0</v>
      </c>
      <c r="O210" s="119">
        <v>0</v>
      </c>
      <c r="P210" s="119">
        <f t="shared" si="46"/>
        <v>0.77</v>
      </c>
      <c r="Q210" s="119"/>
      <c r="R210" s="489"/>
      <c r="S210" s="547"/>
      <c r="T210" s="547"/>
      <c r="U210" s="547"/>
    </row>
    <row r="211" spans="1:22">
      <c r="A211" s="469"/>
      <c r="B211" s="621"/>
      <c r="C211" s="613"/>
      <c r="D211" s="318" t="s">
        <v>7</v>
      </c>
      <c r="E211" s="393">
        <f t="shared" si="45"/>
        <v>26.6</v>
      </c>
      <c r="F211" s="394">
        <v>0</v>
      </c>
      <c r="G211" s="393" t="s">
        <v>334</v>
      </c>
      <c r="H211" s="393">
        <v>25.8</v>
      </c>
      <c r="I211" s="393" t="s">
        <v>334</v>
      </c>
      <c r="J211" s="393">
        <v>0.8</v>
      </c>
      <c r="K211" s="393" t="s">
        <v>334</v>
      </c>
      <c r="L211" s="394">
        <v>0</v>
      </c>
      <c r="M211" s="320" t="s">
        <v>334</v>
      </c>
      <c r="N211" s="119">
        <v>0</v>
      </c>
      <c r="O211" s="119">
        <v>0</v>
      </c>
      <c r="P211" s="119">
        <f t="shared" si="46"/>
        <v>0.77</v>
      </c>
      <c r="Q211" s="119"/>
      <c r="R211" s="489"/>
      <c r="S211" s="547"/>
      <c r="T211" s="547"/>
      <c r="U211" s="547"/>
    </row>
    <row r="212" spans="1:22">
      <c r="A212" s="469"/>
      <c r="B212" s="621"/>
      <c r="C212" s="613"/>
      <c r="D212" s="318" t="s">
        <v>11</v>
      </c>
      <c r="E212" s="393">
        <f t="shared" si="45"/>
        <v>26.6</v>
      </c>
      <c r="F212" s="394">
        <v>0</v>
      </c>
      <c r="G212" s="393" t="s">
        <v>334</v>
      </c>
      <c r="H212" s="393">
        <v>25.8</v>
      </c>
      <c r="I212" s="393" t="s">
        <v>334</v>
      </c>
      <c r="J212" s="393">
        <v>0.8</v>
      </c>
      <c r="K212" s="393" t="s">
        <v>334</v>
      </c>
      <c r="L212" s="394">
        <v>0</v>
      </c>
      <c r="M212" s="320" t="s">
        <v>334</v>
      </c>
      <c r="N212" s="119">
        <v>0</v>
      </c>
      <c r="O212" s="119">
        <v>0</v>
      </c>
      <c r="P212" s="119">
        <f t="shared" si="46"/>
        <v>0.77</v>
      </c>
      <c r="Q212" s="119"/>
      <c r="R212" s="489"/>
      <c r="S212" s="547"/>
      <c r="T212" s="547"/>
      <c r="U212" s="547"/>
    </row>
    <row r="213" spans="1:22">
      <c r="A213" s="469"/>
      <c r="B213" s="621"/>
      <c r="C213" s="613"/>
      <c r="D213" s="318" t="s">
        <v>12</v>
      </c>
      <c r="E213" s="393">
        <f t="shared" si="45"/>
        <v>26.6</v>
      </c>
      <c r="F213" s="394">
        <v>0</v>
      </c>
      <c r="G213" s="393" t="s">
        <v>334</v>
      </c>
      <c r="H213" s="393">
        <v>25.8</v>
      </c>
      <c r="I213" s="393" t="s">
        <v>334</v>
      </c>
      <c r="J213" s="393">
        <v>0.8</v>
      </c>
      <c r="K213" s="393" t="s">
        <v>334</v>
      </c>
      <c r="L213" s="394">
        <v>0</v>
      </c>
      <c r="M213" s="320" t="s">
        <v>334</v>
      </c>
      <c r="N213" s="119">
        <v>0</v>
      </c>
      <c r="O213" s="119">
        <v>0</v>
      </c>
      <c r="P213" s="119">
        <f t="shared" si="46"/>
        <v>0.77</v>
      </c>
      <c r="Q213" s="119"/>
      <c r="R213" s="489"/>
      <c r="S213" s="547"/>
      <c r="T213" s="547"/>
      <c r="U213" s="547"/>
    </row>
    <row r="214" spans="1:22">
      <c r="A214" s="469"/>
      <c r="B214" s="621"/>
      <c r="C214" s="613"/>
      <c r="D214" s="318" t="s">
        <v>8</v>
      </c>
      <c r="E214" s="393">
        <f t="shared" si="45"/>
        <v>26.6</v>
      </c>
      <c r="F214" s="394">
        <v>0</v>
      </c>
      <c r="G214" s="393" t="s">
        <v>334</v>
      </c>
      <c r="H214" s="393">
        <v>25.8</v>
      </c>
      <c r="I214" s="393" t="s">
        <v>334</v>
      </c>
      <c r="J214" s="393">
        <v>0.8</v>
      </c>
      <c r="K214" s="393" t="s">
        <v>334</v>
      </c>
      <c r="L214" s="394">
        <v>0</v>
      </c>
      <c r="M214" s="320" t="s">
        <v>334</v>
      </c>
      <c r="N214" s="119">
        <v>0</v>
      </c>
      <c r="O214" s="119">
        <v>0</v>
      </c>
      <c r="P214" s="119">
        <f t="shared" si="46"/>
        <v>0.77</v>
      </c>
      <c r="Q214" s="119"/>
      <c r="R214" s="489"/>
      <c r="S214" s="547"/>
      <c r="T214" s="547"/>
      <c r="U214" s="547"/>
    </row>
    <row r="215" spans="1:22" ht="20.25" customHeight="1">
      <c r="A215" s="469"/>
      <c r="B215" s="621"/>
      <c r="C215" s="613"/>
      <c r="D215" s="318" t="s">
        <v>9</v>
      </c>
      <c r="E215" s="393">
        <f t="shared" si="45"/>
        <v>26.6</v>
      </c>
      <c r="F215" s="394">
        <v>0</v>
      </c>
      <c r="G215" s="393" t="s">
        <v>334</v>
      </c>
      <c r="H215" s="393">
        <v>25.8</v>
      </c>
      <c r="I215" s="393" t="s">
        <v>334</v>
      </c>
      <c r="J215" s="393">
        <v>0.8</v>
      </c>
      <c r="K215" s="393" t="s">
        <v>334</v>
      </c>
      <c r="L215" s="394">
        <v>0</v>
      </c>
      <c r="M215" s="320" t="s">
        <v>334</v>
      </c>
      <c r="N215" s="119">
        <v>0</v>
      </c>
      <c r="O215" s="119">
        <v>0</v>
      </c>
      <c r="P215" s="119">
        <f t="shared" si="46"/>
        <v>0.77</v>
      </c>
      <c r="Q215" s="119"/>
      <c r="R215" s="489"/>
      <c r="S215" s="547"/>
      <c r="T215" s="547"/>
      <c r="U215" s="547"/>
    </row>
    <row r="216" spans="1:22" ht="27" customHeight="1">
      <c r="A216" s="564" t="s">
        <v>74</v>
      </c>
      <c r="B216" s="557" t="s">
        <v>529</v>
      </c>
      <c r="C216" s="614" t="s">
        <v>642</v>
      </c>
      <c r="D216" s="319" t="s">
        <v>10</v>
      </c>
      <c r="E216" s="139">
        <f>SUM(E218:E226)</f>
        <v>131.85999999999999</v>
      </c>
      <c r="F216" s="139">
        <f>SUM(F218:F226)</f>
        <v>125.69999999999999</v>
      </c>
      <c r="G216" s="139">
        <f t="shared" ref="G216:L216" si="47">SUM(G218:G226)</f>
        <v>0</v>
      </c>
      <c r="H216" s="139">
        <f t="shared" si="47"/>
        <v>3.0399999999999996</v>
      </c>
      <c r="I216" s="139">
        <f t="shared" si="47"/>
        <v>0</v>
      </c>
      <c r="J216" s="139">
        <f t="shared" si="47"/>
        <v>3.1200000000000006</v>
      </c>
      <c r="K216" s="139">
        <f t="shared" si="47"/>
        <v>0</v>
      </c>
      <c r="L216" s="139">
        <f t="shared" si="47"/>
        <v>0</v>
      </c>
      <c r="M216" s="320"/>
      <c r="N216" s="119"/>
      <c r="O216" s="119"/>
      <c r="P216" s="119"/>
      <c r="Q216" s="119"/>
      <c r="R216" s="427" t="s">
        <v>672</v>
      </c>
      <c r="S216" s="294"/>
      <c r="T216" s="294"/>
      <c r="U216" s="294"/>
      <c r="V216" s="247" t="s">
        <v>580</v>
      </c>
    </row>
    <row r="217" spans="1:22" ht="16.5" customHeight="1">
      <c r="A217" s="636"/>
      <c r="B217" s="558"/>
      <c r="C217" s="635"/>
      <c r="D217" s="318" t="s">
        <v>2</v>
      </c>
      <c r="E217" s="393"/>
      <c r="F217" s="393"/>
      <c r="G217" s="393"/>
      <c r="H217" s="393"/>
      <c r="I217" s="393"/>
      <c r="J217" s="393"/>
      <c r="K217" s="393"/>
      <c r="L217" s="394"/>
      <c r="M217" s="320"/>
      <c r="N217" s="119"/>
      <c r="O217" s="119"/>
      <c r="P217" s="119"/>
      <c r="Q217" s="119"/>
      <c r="R217" s="635"/>
      <c r="S217" s="294"/>
      <c r="T217" s="294"/>
      <c r="U217" s="294"/>
      <c r="V217" s="247" t="s">
        <v>584</v>
      </c>
    </row>
    <row r="218" spans="1:22" ht="16.5" customHeight="1">
      <c r="A218" s="636"/>
      <c r="B218" s="558"/>
      <c r="C218" s="635"/>
      <c r="D218" s="318" t="s">
        <v>3</v>
      </c>
      <c r="E218" s="393">
        <f>SUM(F218:L218)</f>
        <v>13.540000000000001</v>
      </c>
      <c r="F218" s="393">
        <v>12.8</v>
      </c>
      <c r="G218" s="393" t="s">
        <v>254</v>
      </c>
      <c r="H218" s="393">
        <v>0.26</v>
      </c>
      <c r="I218" s="393" t="s">
        <v>254</v>
      </c>
      <c r="J218" s="393">
        <v>0.48</v>
      </c>
      <c r="K218" s="393" t="s">
        <v>254</v>
      </c>
      <c r="L218" s="394">
        <v>0</v>
      </c>
      <c r="M218" s="320"/>
      <c r="N218" s="119"/>
      <c r="O218" s="119"/>
      <c r="P218" s="119"/>
      <c r="Q218" s="119"/>
      <c r="R218" s="635"/>
      <c r="S218" s="294"/>
      <c r="T218" s="294"/>
      <c r="U218" s="294"/>
      <c r="V218" s="247" t="s">
        <v>585</v>
      </c>
    </row>
    <row r="219" spans="1:22" ht="16.5" customHeight="1">
      <c r="A219" s="636"/>
      <c r="B219" s="558"/>
      <c r="C219" s="635"/>
      <c r="D219" s="318" t="s">
        <v>4</v>
      </c>
      <c r="E219" s="393">
        <f t="shared" ref="E219:E226" si="48">SUM(F219:L219)</f>
        <v>13.39</v>
      </c>
      <c r="F219" s="394">
        <v>12.8</v>
      </c>
      <c r="G219" s="393" t="s">
        <v>334</v>
      </c>
      <c r="H219" s="393">
        <v>0.26</v>
      </c>
      <c r="I219" s="393" t="s">
        <v>334</v>
      </c>
      <c r="J219" s="393">
        <v>0.33</v>
      </c>
      <c r="K219" s="393" t="s">
        <v>334</v>
      </c>
      <c r="L219" s="394">
        <v>0</v>
      </c>
      <c r="M219" s="320"/>
      <c r="N219" s="119"/>
      <c r="O219" s="119"/>
      <c r="P219" s="119"/>
      <c r="Q219" s="119"/>
      <c r="R219" s="635"/>
      <c r="S219" s="294"/>
      <c r="T219" s="294"/>
      <c r="U219" s="294"/>
    </row>
    <row r="220" spans="1:22" ht="16.5" customHeight="1">
      <c r="A220" s="636"/>
      <c r="B220" s="558"/>
      <c r="C220" s="635"/>
      <c r="D220" s="318" t="s">
        <v>5</v>
      </c>
      <c r="E220" s="393">
        <f t="shared" si="48"/>
        <v>14.99</v>
      </c>
      <c r="F220" s="394">
        <v>14.3</v>
      </c>
      <c r="G220" s="393" t="s">
        <v>334</v>
      </c>
      <c r="H220" s="393">
        <v>0.36</v>
      </c>
      <c r="I220" s="393" t="s">
        <v>334</v>
      </c>
      <c r="J220" s="393">
        <v>0.33</v>
      </c>
      <c r="K220" s="393" t="s">
        <v>334</v>
      </c>
      <c r="L220" s="394">
        <v>0</v>
      </c>
      <c r="M220" s="320"/>
      <c r="N220" s="119"/>
      <c r="O220" s="119"/>
      <c r="P220" s="119"/>
      <c r="Q220" s="119"/>
      <c r="R220" s="635"/>
      <c r="S220" s="294"/>
      <c r="T220" s="294"/>
      <c r="U220" s="294"/>
    </row>
    <row r="221" spans="1:22" ht="16.5" customHeight="1">
      <c r="A221" s="636"/>
      <c r="B221" s="558"/>
      <c r="C221" s="635"/>
      <c r="D221" s="318" t="s">
        <v>6</v>
      </c>
      <c r="E221" s="393">
        <f t="shared" si="48"/>
        <v>14.99</v>
      </c>
      <c r="F221" s="394">
        <v>14.3</v>
      </c>
      <c r="G221" s="393" t="s">
        <v>334</v>
      </c>
      <c r="H221" s="393">
        <v>0.36</v>
      </c>
      <c r="I221" s="393" t="s">
        <v>334</v>
      </c>
      <c r="J221" s="393">
        <v>0.33</v>
      </c>
      <c r="K221" s="393" t="s">
        <v>334</v>
      </c>
      <c r="L221" s="394">
        <v>0</v>
      </c>
      <c r="M221" s="320"/>
      <c r="N221" s="119"/>
      <c r="O221" s="119"/>
      <c r="P221" s="119"/>
      <c r="Q221" s="119"/>
      <c r="R221" s="635"/>
      <c r="S221" s="294"/>
      <c r="T221" s="294"/>
      <c r="U221" s="294"/>
    </row>
    <row r="222" spans="1:22" ht="16.5" customHeight="1">
      <c r="A222" s="636"/>
      <c r="B222" s="558"/>
      <c r="C222" s="635"/>
      <c r="D222" s="318" t="s">
        <v>7</v>
      </c>
      <c r="E222" s="393">
        <f t="shared" si="48"/>
        <v>14.99</v>
      </c>
      <c r="F222" s="394">
        <v>14.3</v>
      </c>
      <c r="G222" s="393" t="s">
        <v>334</v>
      </c>
      <c r="H222" s="393">
        <v>0.36</v>
      </c>
      <c r="I222" s="393" t="s">
        <v>334</v>
      </c>
      <c r="J222" s="393">
        <v>0.33</v>
      </c>
      <c r="K222" s="393" t="s">
        <v>334</v>
      </c>
      <c r="L222" s="394">
        <v>0</v>
      </c>
      <c r="M222" s="320"/>
      <c r="N222" s="119"/>
      <c r="O222" s="119"/>
      <c r="P222" s="119"/>
      <c r="Q222" s="119"/>
      <c r="R222" s="635"/>
      <c r="S222" s="294"/>
      <c r="T222" s="294"/>
      <c r="U222" s="294"/>
    </row>
    <row r="223" spans="1:22" ht="16.5" customHeight="1">
      <c r="A223" s="636"/>
      <c r="B223" s="558"/>
      <c r="C223" s="635"/>
      <c r="D223" s="318" t="s">
        <v>11</v>
      </c>
      <c r="E223" s="393">
        <f t="shared" si="48"/>
        <v>14.99</v>
      </c>
      <c r="F223" s="394">
        <v>14.3</v>
      </c>
      <c r="G223" s="393" t="s">
        <v>334</v>
      </c>
      <c r="H223" s="393">
        <v>0.36</v>
      </c>
      <c r="I223" s="393" t="s">
        <v>334</v>
      </c>
      <c r="J223" s="393">
        <v>0.33</v>
      </c>
      <c r="K223" s="393" t="s">
        <v>334</v>
      </c>
      <c r="L223" s="394">
        <v>0</v>
      </c>
      <c r="M223" s="320"/>
      <c r="N223" s="119"/>
      <c r="O223" s="119"/>
      <c r="P223" s="119"/>
      <c r="Q223" s="119"/>
      <c r="R223" s="635"/>
      <c r="S223" s="294"/>
      <c r="T223" s="294"/>
      <c r="U223" s="294"/>
    </row>
    <row r="224" spans="1:22" ht="16.5" customHeight="1">
      <c r="A224" s="636"/>
      <c r="B224" s="558"/>
      <c r="C224" s="635"/>
      <c r="D224" s="318" t="s">
        <v>12</v>
      </c>
      <c r="E224" s="393">
        <f t="shared" si="48"/>
        <v>14.99</v>
      </c>
      <c r="F224" s="394">
        <v>14.3</v>
      </c>
      <c r="G224" s="393" t="s">
        <v>334</v>
      </c>
      <c r="H224" s="393">
        <v>0.36</v>
      </c>
      <c r="I224" s="393" t="s">
        <v>334</v>
      </c>
      <c r="J224" s="393">
        <v>0.33</v>
      </c>
      <c r="K224" s="393" t="s">
        <v>334</v>
      </c>
      <c r="L224" s="394">
        <v>0</v>
      </c>
      <c r="M224" s="320"/>
      <c r="N224" s="119"/>
      <c r="O224" s="119"/>
      <c r="P224" s="119"/>
      <c r="Q224" s="119"/>
      <c r="R224" s="635"/>
      <c r="S224" s="294"/>
      <c r="T224" s="294"/>
      <c r="U224" s="294"/>
    </row>
    <row r="225" spans="1:22" ht="16.5" customHeight="1">
      <c r="A225" s="636"/>
      <c r="B225" s="558"/>
      <c r="C225" s="635"/>
      <c r="D225" s="318" t="s">
        <v>8</v>
      </c>
      <c r="E225" s="393">
        <f t="shared" si="48"/>
        <v>14.99</v>
      </c>
      <c r="F225" s="394">
        <v>14.3</v>
      </c>
      <c r="G225" s="393" t="s">
        <v>334</v>
      </c>
      <c r="H225" s="393">
        <v>0.36</v>
      </c>
      <c r="I225" s="393" t="s">
        <v>334</v>
      </c>
      <c r="J225" s="393">
        <v>0.33</v>
      </c>
      <c r="K225" s="393" t="s">
        <v>334</v>
      </c>
      <c r="L225" s="394">
        <v>0</v>
      </c>
      <c r="M225" s="320"/>
      <c r="N225" s="119"/>
      <c r="O225" s="119"/>
      <c r="P225" s="119"/>
      <c r="Q225" s="119"/>
      <c r="R225" s="635"/>
      <c r="S225" s="294"/>
      <c r="T225" s="294"/>
      <c r="U225" s="294"/>
    </row>
    <row r="226" spans="1:22" ht="18" customHeight="1">
      <c r="A226" s="637"/>
      <c r="B226" s="634"/>
      <c r="C226" s="580"/>
      <c r="D226" s="318" t="s">
        <v>9</v>
      </c>
      <c r="E226" s="393">
        <f t="shared" si="48"/>
        <v>14.99</v>
      </c>
      <c r="F226" s="394">
        <v>14.3</v>
      </c>
      <c r="G226" s="393" t="s">
        <v>334</v>
      </c>
      <c r="H226" s="393">
        <v>0.36</v>
      </c>
      <c r="I226" s="393" t="s">
        <v>334</v>
      </c>
      <c r="J226" s="393">
        <v>0.33</v>
      </c>
      <c r="K226" s="393" t="s">
        <v>334</v>
      </c>
      <c r="L226" s="394">
        <v>0</v>
      </c>
      <c r="M226" s="320"/>
      <c r="N226" s="119"/>
      <c r="O226" s="119"/>
      <c r="P226" s="119"/>
      <c r="Q226" s="119"/>
      <c r="R226" s="580"/>
      <c r="S226" s="294"/>
      <c r="T226" s="294"/>
      <c r="U226" s="294"/>
    </row>
    <row r="227" spans="1:22" ht="25.5" customHeight="1">
      <c r="A227" s="469" t="s">
        <v>75</v>
      </c>
      <c r="B227" s="468" t="s">
        <v>66</v>
      </c>
      <c r="C227" s="633" t="s">
        <v>103</v>
      </c>
      <c r="D227" s="95" t="s">
        <v>10</v>
      </c>
      <c r="E227" s="277">
        <f>E229+E230+E231+E232+E233+E234+E235+E236+E237</f>
        <v>15.5</v>
      </c>
      <c r="F227" s="191">
        <f>F229</f>
        <v>0</v>
      </c>
      <c r="G227" s="134"/>
      <c r="H227" s="191">
        <f>H229</f>
        <v>0</v>
      </c>
      <c r="I227" s="134"/>
      <c r="J227" s="191">
        <f>J229</f>
        <v>3</v>
      </c>
      <c r="K227" s="134"/>
      <c r="L227" s="277">
        <v>0</v>
      </c>
      <c r="M227" s="97"/>
      <c r="N227" s="161">
        <f>SUM(N228:N237)</f>
        <v>0</v>
      </c>
      <c r="O227" s="161">
        <f>SUM(O228:O237)</f>
        <v>0</v>
      </c>
      <c r="P227" s="161">
        <f>SUM(P228:P237)</f>
        <v>16.5</v>
      </c>
      <c r="Q227" s="161">
        <f>SUM(Q228:Q237)</f>
        <v>335.70000000000005</v>
      </c>
      <c r="R227" s="583" t="s">
        <v>654</v>
      </c>
      <c r="S227" s="547" t="s">
        <v>346</v>
      </c>
      <c r="T227" s="547" t="s">
        <v>396</v>
      </c>
      <c r="U227" s="547" t="s">
        <v>335</v>
      </c>
      <c r="V227" s="247" t="s">
        <v>587</v>
      </c>
    </row>
    <row r="228" spans="1:22">
      <c r="A228" s="469"/>
      <c r="B228" s="612"/>
      <c r="C228" s="633"/>
      <c r="D228" s="327" t="s">
        <v>2</v>
      </c>
      <c r="E228" s="395"/>
      <c r="F228" s="202"/>
      <c r="G228" s="395"/>
      <c r="H228" s="202"/>
      <c r="I228" s="395"/>
      <c r="J228" s="202"/>
      <c r="K228" s="395"/>
      <c r="L228" s="277">
        <v>0</v>
      </c>
      <c r="M228" s="323"/>
      <c r="N228" s="126"/>
      <c r="O228" s="126"/>
      <c r="P228" s="126"/>
      <c r="Q228" s="126"/>
      <c r="R228" s="583"/>
      <c r="S228" s="547"/>
      <c r="T228" s="547"/>
      <c r="U228" s="547"/>
      <c r="V228" s="247" t="s">
        <v>582</v>
      </c>
    </row>
    <row r="229" spans="1:22">
      <c r="A229" s="469"/>
      <c r="B229" s="612"/>
      <c r="C229" s="633"/>
      <c r="D229" s="327" t="s">
        <v>3</v>
      </c>
      <c r="E229" s="414">
        <f>F229+H229+J229+L229</f>
        <v>3</v>
      </c>
      <c r="F229" s="202">
        <v>0</v>
      </c>
      <c r="G229" s="395" t="s">
        <v>334</v>
      </c>
      <c r="H229" s="202">
        <v>0</v>
      </c>
      <c r="I229" s="395" t="s">
        <v>334</v>
      </c>
      <c r="J229" s="202">
        <v>3</v>
      </c>
      <c r="K229" s="395" t="s">
        <v>334</v>
      </c>
      <c r="L229" s="277">
        <v>0</v>
      </c>
      <c r="M229" s="323" t="s">
        <v>254</v>
      </c>
      <c r="N229" s="163">
        <v>0</v>
      </c>
      <c r="O229" s="163">
        <v>0</v>
      </c>
      <c r="P229" s="163">
        <v>4</v>
      </c>
      <c r="Q229" s="126">
        <v>37.299999999999997</v>
      </c>
      <c r="R229" s="583"/>
      <c r="S229" s="547"/>
      <c r="T229" s="547"/>
      <c r="U229" s="547"/>
      <c r="V229" s="247" t="s">
        <v>580</v>
      </c>
    </row>
    <row r="230" spans="1:22">
      <c r="A230" s="469"/>
      <c r="B230" s="612"/>
      <c r="C230" s="633"/>
      <c r="D230" s="327" t="s">
        <v>4</v>
      </c>
      <c r="E230" s="414">
        <f t="shared" ref="E230:E237" si="49">F230+H230+J230+L230</f>
        <v>2</v>
      </c>
      <c r="F230" s="202">
        <v>0</v>
      </c>
      <c r="G230" s="395" t="s">
        <v>334</v>
      </c>
      <c r="H230" s="202">
        <v>0</v>
      </c>
      <c r="I230" s="395" t="s">
        <v>334</v>
      </c>
      <c r="J230" s="202">
        <v>2</v>
      </c>
      <c r="K230" s="395" t="s">
        <v>334</v>
      </c>
      <c r="L230" s="277">
        <v>0</v>
      </c>
      <c r="M230" s="323" t="s">
        <v>334</v>
      </c>
      <c r="N230" s="163">
        <v>0</v>
      </c>
      <c r="O230" s="163">
        <v>0</v>
      </c>
      <c r="P230" s="163">
        <v>2</v>
      </c>
      <c r="Q230" s="126">
        <v>37.299999999999997</v>
      </c>
      <c r="R230" s="583"/>
      <c r="S230" s="547"/>
      <c r="T230" s="547"/>
      <c r="U230" s="547"/>
      <c r="V230" s="247" t="s">
        <v>580</v>
      </c>
    </row>
    <row r="231" spans="1:22">
      <c r="A231" s="469"/>
      <c r="B231" s="612"/>
      <c r="C231" s="633"/>
      <c r="D231" s="327" t="s">
        <v>5</v>
      </c>
      <c r="E231" s="414">
        <f t="shared" si="49"/>
        <v>1.5</v>
      </c>
      <c r="F231" s="202">
        <v>0</v>
      </c>
      <c r="G231" s="395" t="s">
        <v>334</v>
      </c>
      <c r="H231" s="202">
        <v>0</v>
      </c>
      <c r="I231" s="395" t="s">
        <v>334</v>
      </c>
      <c r="J231" s="202">
        <v>1.5</v>
      </c>
      <c r="K231" s="395" t="s">
        <v>334</v>
      </c>
      <c r="L231" s="277">
        <v>0</v>
      </c>
      <c r="M231" s="323" t="s">
        <v>334</v>
      </c>
      <c r="N231" s="163">
        <v>0</v>
      </c>
      <c r="O231" s="163">
        <v>0</v>
      </c>
      <c r="P231" s="163">
        <v>1.5</v>
      </c>
      <c r="Q231" s="126">
        <v>37.299999999999997</v>
      </c>
      <c r="R231" s="583"/>
      <c r="S231" s="547"/>
      <c r="T231" s="547"/>
      <c r="U231" s="547"/>
    </row>
    <row r="232" spans="1:22">
      <c r="A232" s="469"/>
      <c r="B232" s="612"/>
      <c r="C232" s="633"/>
      <c r="D232" s="327" t="s">
        <v>6</v>
      </c>
      <c r="E232" s="414">
        <f t="shared" si="49"/>
        <v>1.5</v>
      </c>
      <c r="F232" s="202">
        <v>0</v>
      </c>
      <c r="G232" s="395" t="s">
        <v>334</v>
      </c>
      <c r="H232" s="202">
        <v>0</v>
      </c>
      <c r="I232" s="395" t="s">
        <v>334</v>
      </c>
      <c r="J232" s="202">
        <v>1.5</v>
      </c>
      <c r="K232" s="395" t="s">
        <v>334</v>
      </c>
      <c r="L232" s="277">
        <v>0</v>
      </c>
      <c r="M232" s="323" t="s">
        <v>334</v>
      </c>
      <c r="N232" s="163">
        <v>0</v>
      </c>
      <c r="O232" s="163">
        <v>0</v>
      </c>
      <c r="P232" s="163">
        <v>1.5</v>
      </c>
      <c r="Q232" s="126">
        <v>37.299999999999997</v>
      </c>
      <c r="R232" s="583"/>
      <c r="S232" s="547"/>
      <c r="T232" s="547"/>
      <c r="U232" s="547"/>
    </row>
    <row r="233" spans="1:22">
      <c r="A233" s="469"/>
      <c r="B233" s="612"/>
      <c r="C233" s="633"/>
      <c r="D233" s="327" t="s">
        <v>7</v>
      </c>
      <c r="E233" s="414">
        <f t="shared" si="49"/>
        <v>1.5</v>
      </c>
      <c r="F233" s="202">
        <v>0</v>
      </c>
      <c r="G233" s="395" t="s">
        <v>334</v>
      </c>
      <c r="H233" s="202">
        <v>0</v>
      </c>
      <c r="I233" s="395" t="s">
        <v>334</v>
      </c>
      <c r="J233" s="202">
        <v>1.5</v>
      </c>
      <c r="K233" s="395" t="s">
        <v>334</v>
      </c>
      <c r="L233" s="277">
        <v>0</v>
      </c>
      <c r="M233" s="323" t="s">
        <v>334</v>
      </c>
      <c r="N233" s="163">
        <v>0</v>
      </c>
      <c r="O233" s="163">
        <v>0</v>
      </c>
      <c r="P233" s="163">
        <v>1.5</v>
      </c>
      <c r="Q233" s="126">
        <v>37.299999999999997</v>
      </c>
      <c r="R233" s="583"/>
      <c r="S233" s="547"/>
      <c r="T233" s="547"/>
      <c r="U233" s="547"/>
    </row>
    <row r="234" spans="1:22">
      <c r="A234" s="469"/>
      <c r="B234" s="612"/>
      <c r="C234" s="633"/>
      <c r="D234" s="327" t="s">
        <v>11</v>
      </c>
      <c r="E234" s="414">
        <f t="shared" si="49"/>
        <v>1.5</v>
      </c>
      <c r="F234" s="202">
        <v>0</v>
      </c>
      <c r="G234" s="395" t="s">
        <v>334</v>
      </c>
      <c r="H234" s="202">
        <v>0</v>
      </c>
      <c r="I234" s="395" t="s">
        <v>334</v>
      </c>
      <c r="J234" s="202">
        <v>1.5</v>
      </c>
      <c r="K234" s="395" t="s">
        <v>334</v>
      </c>
      <c r="L234" s="277">
        <v>0</v>
      </c>
      <c r="M234" s="323" t="s">
        <v>334</v>
      </c>
      <c r="N234" s="163">
        <v>0</v>
      </c>
      <c r="O234" s="163">
        <v>0</v>
      </c>
      <c r="P234" s="163">
        <v>1.5</v>
      </c>
      <c r="Q234" s="126">
        <v>37.299999999999997</v>
      </c>
      <c r="R234" s="583"/>
      <c r="S234" s="547"/>
      <c r="T234" s="547"/>
      <c r="U234" s="547"/>
    </row>
    <row r="235" spans="1:22">
      <c r="A235" s="469"/>
      <c r="B235" s="612"/>
      <c r="C235" s="633"/>
      <c r="D235" s="327" t="s">
        <v>12</v>
      </c>
      <c r="E235" s="414">
        <f t="shared" si="49"/>
        <v>1.5</v>
      </c>
      <c r="F235" s="202">
        <v>0</v>
      </c>
      <c r="G235" s="395" t="s">
        <v>334</v>
      </c>
      <c r="H235" s="202">
        <v>0</v>
      </c>
      <c r="I235" s="395" t="s">
        <v>334</v>
      </c>
      <c r="J235" s="202">
        <v>1.5</v>
      </c>
      <c r="K235" s="395" t="s">
        <v>334</v>
      </c>
      <c r="L235" s="277">
        <v>0</v>
      </c>
      <c r="M235" s="323" t="s">
        <v>334</v>
      </c>
      <c r="N235" s="163">
        <v>0</v>
      </c>
      <c r="O235" s="163">
        <v>0</v>
      </c>
      <c r="P235" s="163">
        <v>1.5</v>
      </c>
      <c r="Q235" s="126">
        <v>37.299999999999997</v>
      </c>
      <c r="R235" s="583"/>
      <c r="S235" s="547"/>
      <c r="T235" s="547"/>
      <c r="U235" s="547"/>
    </row>
    <row r="236" spans="1:22">
      <c r="A236" s="469"/>
      <c r="B236" s="612"/>
      <c r="C236" s="633"/>
      <c r="D236" s="327" t="s">
        <v>8</v>
      </c>
      <c r="E236" s="414">
        <f t="shared" si="49"/>
        <v>1.5</v>
      </c>
      <c r="F236" s="202">
        <v>0</v>
      </c>
      <c r="G236" s="395" t="s">
        <v>334</v>
      </c>
      <c r="H236" s="202">
        <v>0</v>
      </c>
      <c r="I236" s="395" t="s">
        <v>334</v>
      </c>
      <c r="J236" s="202">
        <v>1.5</v>
      </c>
      <c r="K236" s="395" t="s">
        <v>334</v>
      </c>
      <c r="L236" s="277">
        <v>0</v>
      </c>
      <c r="M236" s="323" t="s">
        <v>334</v>
      </c>
      <c r="N236" s="163">
        <v>0</v>
      </c>
      <c r="O236" s="163">
        <v>0</v>
      </c>
      <c r="P236" s="163">
        <v>1.5</v>
      </c>
      <c r="Q236" s="126">
        <v>37.299999999999997</v>
      </c>
      <c r="R236" s="583"/>
      <c r="S236" s="547"/>
      <c r="T236" s="547"/>
      <c r="U236" s="547"/>
    </row>
    <row r="237" spans="1:22" ht="23.25" customHeight="1">
      <c r="A237" s="469"/>
      <c r="B237" s="612"/>
      <c r="C237" s="633"/>
      <c r="D237" s="327" t="s">
        <v>9</v>
      </c>
      <c r="E237" s="414">
        <f t="shared" si="49"/>
        <v>1.5</v>
      </c>
      <c r="F237" s="202">
        <v>0</v>
      </c>
      <c r="G237" s="395" t="s">
        <v>334</v>
      </c>
      <c r="H237" s="202">
        <v>0</v>
      </c>
      <c r="I237" s="395" t="s">
        <v>334</v>
      </c>
      <c r="J237" s="202">
        <v>1.5</v>
      </c>
      <c r="K237" s="395" t="s">
        <v>334</v>
      </c>
      <c r="L237" s="277">
        <v>0</v>
      </c>
      <c r="M237" s="323" t="s">
        <v>334</v>
      </c>
      <c r="N237" s="163">
        <v>0</v>
      </c>
      <c r="O237" s="163">
        <v>0</v>
      </c>
      <c r="P237" s="163">
        <v>1.5</v>
      </c>
      <c r="Q237" s="126">
        <v>37.299999999999997</v>
      </c>
      <c r="R237" s="583"/>
      <c r="S237" s="547"/>
      <c r="T237" s="547"/>
      <c r="U237" s="547"/>
    </row>
    <row r="238" spans="1:22" ht="28.5" customHeight="1">
      <c r="A238" s="469" t="s">
        <v>76</v>
      </c>
      <c r="B238" s="592" t="s">
        <v>64</v>
      </c>
      <c r="C238" s="633" t="s">
        <v>103</v>
      </c>
      <c r="D238" s="327" t="s">
        <v>10</v>
      </c>
      <c r="E238" s="321">
        <f>E240+E241+E242+E243+E244+E245+E246+E247+E248</f>
        <v>75.2</v>
      </c>
      <c r="F238" s="321">
        <f>F240</f>
        <v>0</v>
      </c>
      <c r="G238" s="97"/>
      <c r="H238" s="321">
        <f>H240</f>
        <v>0</v>
      </c>
      <c r="I238" s="97"/>
      <c r="J238" s="321">
        <f>J240+J241+J242+J243+J244+J245+J246+J247+J248</f>
        <v>75.2</v>
      </c>
      <c r="K238" s="97"/>
      <c r="L238" s="321">
        <v>0</v>
      </c>
      <c r="M238" s="323"/>
      <c r="N238" s="161">
        <f>SUM(N239:N248)</f>
        <v>0</v>
      </c>
      <c r="O238" s="161">
        <f>SUM(O239:O248)</f>
        <v>0</v>
      </c>
      <c r="P238" s="161">
        <f>SUM(P239:P248)</f>
        <v>75.2</v>
      </c>
      <c r="Q238" s="161">
        <f>SUM(Q239:Q248)</f>
        <v>0</v>
      </c>
      <c r="R238" s="583" t="s">
        <v>655</v>
      </c>
      <c r="S238" s="547" t="s">
        <v>346</v>
      </c>
      <c r="T238" s="534" t="s">
        <v>399</v>
      </c>
      <c r="U238" s="534" t="s">
        <v>385</v>
      </c>
      <c r="V238" s="247" t="s">
        <v>580</v>
      </c>
    </row>
    <row r="239" spans="1:22">
      <c r="A239" s="469"/>
      <c r="B239" s="592"/>
      <c r="C239" s="633"/>
      <c r="D239" s="327" t="s">
        <v>2</v>
      </c>
      <c r="E239" s="327"/>
      <c r="F239" s="327"/>
      <c r="G239" s="323"/>
      <c r="H239" s="327"/>
      <c r="I239" s="323"/>
      <c r="J239" s="327"/>
      <c r="K239" s="323"/>
      <c r="L239" s="60"/>
      <c r="M239" s="323"/>
      <c r="N239" s="126"/>
      <c r="O239" s="126"/>
      <c r="P239" s="126"/>
      <c r="Q239" s="126"/>
      <c r="R239" s="583"/>
      <c r="S239" s="547"/>
      <c r="T239" s="534"/>
      <c r="U239" s="534"/>
      <c r="V239" s="247" t="s">
        <v>584</v>
      </c>
    </row>
    <row r="240" spans="1:22">
      <c r="A240" s="469"/>
      <c r="B240" s="592"/>
      <c r="C240" s="633"/>
      <c r="D240" s="327" t="s">
        <v>3</v>
      </c>
      <c r="E240" s="327">
        <f>F240+H240+J240</f>
        <v>11.2</v>
      </c>
      <c r="F240" s="60">
        <v>0</v>
      </c>
      <c r="G240" s="164" t="s">
        <v>334</v>
      </c>
      <c r="H240" s="60">
        <v>0</v>
      </c>
      <c r="I240" s="323" t="s">
        <v>334</v>
      </c>
      <c r="J240" s="327">
        <v>11.2</v>
      </c>
      <c r="K240" s="323" t="s">
        <v>254</v>
      </c>
      <c r="L240" s="60">
        <v>0</v>
      </c>
      <c r="M240" s="323" t="s">
        <v>334</v>
      </c>
      <c r="N240" s="163">
        <v>0</v>
      </c>
      <c r="O240" s="163">
        <v>0</v>
      </c>
      <c r="P240" s="163">
        <v>11.2</v>
      </c>
      <c r="Q240" s="126">
        <v>0</v>
      </c>
      <c r="R240" s="583"/>
      <c r="S240" s="547"/>
      <c r="T240" s="534"/>
      <c r="U240" s="534"/>
      <c r="V240" s="247" t="s">
        <v>585</v>
      </c>
    </row>
    <row r="241" spans="1:22">
      <c r="A241" s="469"/>
      <c r="B241" s="592"/>
      <c r="C241" s="633"/>
      <c r="D241" s="327" t="s">
        <v>4</v>
      </c>
      <c r="E241" s="60">
        <f t="shared" ref="E241:E248" si="50">F241+H241+J241</f>
        <v>8</v>
      </c>
      <c r="F241" s="60">
        <v>0</v>
      </c>
      <c r="G241" s="164" t="s">
        <v>334</v>
      </c>
      <c r="H241" s="60">
        <v>0</v>
      </c>
      <c r="I241" s="164" t="s">
        <v>334</v>
      </c>
      <c r="J241" s="60">
        <v>8</v>
      </c>
      <c r="K241" s="323" t="s">
        <v>334</v>
      </c>
      <c r="L241" s="60">
        <v>0</v>
      </c>
      <c r="M241" s="323" t="s">
        <v>334</v>
      </c>
      <c r="N241" s="163">
        <v>0</v>
      </c>
      <c r="O241" s="163">
        <v>0</v>
      </c>
      <c r="P241" s="163">
        <v>8</v>
      </c>
      <c r="Q241" s="126">
        <v>0</v>
      </c>
      <c r="R241" s="583"/>
      <c r="S241" s="547"/>
      <c r="T241" s="534"/>
      <c r="U241" s="534"/>
    </row>
    <row r="242" spans="1:22">
      <c r="A242" s="469"/>
      <c r="B242" s="592"/>
      <c r="C242" s="633"/>
      <c r="D242" s="327" t="s">
        <v>5</v>
      </c>
      <c r="E242" s="60">
        <f t="shared" si="50"/>
        <v>8</v>
      </c>
      <c r="F242" s="60">
        <v>0</v>
      </c>
      <c r="G242" s="164" t="s">
        <v>334</v>
      </c>
      <c r="H242" s="60">
        <v>0</v>
      </c>
      <c r="I242" s="164" t="s">
        <v>334</v>
      </c>
      <c r="J242" s="60">
        <v>8</v>
      </c>
      <c r="K242" s="323" t="s">
        <v>334</v>
      </c>
      <c r="L242" s="60">
        <v>0</v>
      </c>
      <c r="M242" s="323" t="s">
        <v>334</v>
      </c>
      <c r="N242" s="163">
        <v>0</v>
      </c>
      <c r="O242" s="163">
        <v>0</v>
      </c>
      <c r="P242" s="163">
        <v>8</v>
      </c>
      <c r="Q242" s="126">
        <v>0</v>
      </c>
      <c r="R242" s="583"/>
      <c r="S242" s="547"/>
      <c r="T242" s="534"/>
      <c r="U242" s="534"/>
    </row>
    <row r="243" spans="1:22">
      <c r="A243" s="469"/>
      <c r="B243" s="592"/>
      <c r="C243" s="633"/>
      <c r="D243" s="327" t="s">
        <v>6</v>
      </c>
      <c r="E243" s="60">
        <f t="shared" si="50"/>
        <v>8</v>
      </c>
      <c r="F243" s="60">
        <v>0</v>
      </c>
      <c r="G243" s="164" t="s">
        <v>334</v>
      </c>
      <c r="H243" s="60">
        <v>0</v>
      </c>
      <c r="I243" s="164" t="s">
        <v>334</v>
      </c>
      <c r="J243" s="60">
        <v>8</v>
      </c>
      <c r="K243" s="323" t="s">
        <v>334</v>
      </c>
      <c r="L243" s="60">
        <v>0</v>
      </c>
      <c r="M243" s="323" t="s">
        <v>334</v>
      </c>
      <c r="N243" s="163">
        <v>0</v>
      </c>
      <c r="O243" s="163">
        <v>0</v>
      </c>
      <c r="P243" s="163">
        <v>8</v>
      </c>
      <c r="Q243" s="126">
        <v>0</v>
      </c>
      <c r="R243" s="583"/>
      <c r="S243" s="547"/>
      <c r="T243" s="534"/>
      <c r="U243" s="534"/>
    </row>
    <row r="244" spans="1:22">
      <c r="A244" s="469"/>
      <c r="B244" s="592"/>
      <c r="C244" s="633"/>
      <c r="D244" s="327" t="s">
        <v>7</v>
      </c>
      <c r="E244" s="60">
        <f t="shared" si="50"/>
        <v>8</v>
      </c>
      <c r="F244" s="60">
        <v>0</v>
      </c>
      <c r="G244" s="164" t="s">
        <v>334</v>
      </c>
      <c r="H244" s="60">
        <v>0</v>
      </c>
      <c r="I244" s="164" t="s">
        <v>334</v>
      </c>
      <c r="J244" s="60">
        <v>8</v>
      </c>
      <c r="K244" s="323" t="s">
        <v>334</v>
      </c>
      <c r="L244" s="60">
        <v>0</v>
      </c>
      <c r="M244" s="323" t="s">
        <v>334</v>
      </c>
      <c r="N244" s="163">
        <v>0</v>
      </c>
      <c r="O244" s="163">
        <v>0</v>
      </c>
      <c r="P244" s="163">
        <v>8</v>
      </c>
      <c r="Q244" s="126">
        <v>0</v>
      </c>
      <c r="R244" s="583"/>
      <c r="S244" s="547"/>
      <c r="T244" s="534"/>
      <c r="U244" s="534"/>
    </row>
    <row r="245" spans="1:22">
      <c r="A245" s="469"/>
      <c r="B245" s="592"/>
      <c r="C245" s="633"/>
      <c r="D245" s="327" t="s">
        <v>11</v>
      </c>
      <c r="E245" s="60">
        <f t="shared" si="50"/>
        <v>8</v>
      </c>
      <c r="F245" s="60">
        <v>0</v>
      </c>
      <c r="G245" s="164" t="s">
        <v>334</v>
      </c>
      <c r="H245" s="60">
        <v>0</v>
      </c>
      <c r="I245" s="164" t="s">
        <v>334</v>
      </c>
      <c r="J245" s="60">
        <v>8</v>
      </c>
      <c r="K245" s="323" t="s">
        <v>334</v>
      </c>
      <c r="L245" s="60">
        <v>0</v>
      </c>
      <c r="M245" s="323" t="s">
        <v>334</v>
      </c>
      <c r="N245" s="163">
        <v>0</v>
      </c>
      <c r="O245" s="163">
        <v>0</v>
      </c>
      <c r="P245" s="163">
        <v>8</v>
      </c>
      <c r="Q245" s="126">
        <v>0</v>
      </c>
      <c r="R245" s="583"/>
      <c r="S245" s="547"/>
      <c r="T245" s="534"/>
      <c r="U245" s="534"/>
    </row>
    <row r="246" spans="1:22">
      <c r="A246" s="469"/>
      <c r="B246" s="592"/>
      <c r="C246" s="633"/>
      <c r="D246" s="327" t="s">
        <v>12</v>
      </c>
      <c r="E246" s="60">
        <f t="shared" si="50"/>
        <v>8</v>
      </c>
      <c r="F246" s="60">
        <v>0</v>
      </c>
      <c r="G246" s="164" t="s">
        <v>334</v>
      </c>
      <c r="H246" s="60">
        <v>0</v>
      </c>
      <c r="I246" s="164" t="s">
        <v>334</v>
      </c>
      <c r="J246" s="60">
        <v>8</v>
      </c>
      <c r="K246" s="323" t="s">
        <v>334</v>
      </c>
      <c r="L246" s="60">
        <v>0</v>
      </c>
      <c r="M246" s="323" t="s">
        <v>334</v>
      </c>
      <c r="N246" s="163">
        <v>0</v>
      </c>
      <c r="O246" s="163">
        <v>0</v>
      </c>
      <c r="P246" s="163">
        <v>8</v>
      </c>
      <c r="Q246" s="126">
        <v>0</v>
      </c>
      <c r="R246" s="583"/>
      <c r="S246" s="547"/>
      <c r="T246" s="534"/>
      <c r="U246" s="534"/>
    </row>
    <row r="247" spans="1:22">
      <c r="A247" s="469"/>
      <c r="B247" s="592"/>
      <c r="C247" s="633"/>
      <c r="D247" s="327" t="s">
        <v>8</v>
      </c>
      <c r="E247" s="60">
        <f t="shared" si="50"/>
        <v>8</v>
      </c>
      <c r="F247" s="60">
        <v>0</v>
      </c>
      <c r="G247" s="164" t="s">
        <v>334</v>
      </c>
      <c r="H247" s="60">
        <v>0</v>
      </c>
      <c r="I247" s="164" t="s">
        <v>334</v>
      </c>
      <c r="J247" s="60">
        <v>8</v>
      </c>
      <c r="K247" s="323" t="s">
        <v>334</v>
      </c>
      <c r="L247" s="60">
        <v>0</v>
      </c>
      <c r="M247" s="323" t="s">
        <v>334</v>
      </c>
      <c r="N247" s="163">
        <v>0</v>
      </c>
      <c r="O247" s="163">
        <v>0</v>
      </c>
      <c r="P247" s="163">
        <v>8</v>
      </c>
      <c r="Q247" s="126">
        <v>0</v>
      </c>
      <c r="R247" s="583"/>
      <c r="S247" s="547"/>
      <c r="T247" s="534"/>
      <c r="U247" s="534"/>
    </row>
    <row r="248" spans="1:22" ht="16.5" customHeight="1">
      <c r="A248" s="469"/>
      <c r="B248" s="592"/>
      <c r="C248" s="633"/>
      <c r="D248" s="318" t="s">
        <v>9</v>
      </c>
      <c r="E248" s="60">
        <f t="shared" si="50"/>
        <v>8</v>
      </c>
      <c r="F248" s="132">
        <v>0</v>
      </c>
      <c r="G248" s="165" t="s">
        <v>334</v>
      </c>
      <c r="H248" s="132">
        <v>0</v>
      </c>
      <c r="I248" s="165" t="s">
        <v>334</v>
      </c>
      <c r="J248" s="132">
        <v>8</v>
      </c>
      <c r="K248" s="320" t="s">
        <v>334</v>
      </c>
      <c r="L248" s="132">
        <v>0</v>
      </c>
      <c r="M248" s="320" t="s">
        <v>334</v>
      </c>
      <c r="N248" s="163">
        <v>0</v>
      </c>
      <c r="O248" s="163">
        <v>0</v>
      </c>
      <c r="P248" s="163">
        <v>8</v>
      </c>
      <c r="Q248" s="126">
        <v>0</v>
      </c>
      <c r="R248" s="583"/>
      <c r="S248" s="547"/>
      <c r="T248" s="534"/>
      <c r="U248" s="534"/>
    </row>
    <row r="249" spans="1:22" ht="27.75" customHeight="1">
      <c r="A249" s="469" t="s">
        <v>84</v>
      </c>
      <c r="B249" s="563" t="s">
        <v>65</v>
      </c>
      <c r="C249" s="633" t="s">
        <v>103</v>
      </c>
      <c r="D249" s="95" t="s">
        <v>10</v>
      </c>
      <c r="E249" s="166">
        <f>E251+E252</f>
        <v>5.3</v>
      </c>
      <c r="F249" s="96">
        <v>0</v>
      </c>
      <c r="G249" s="70"/>
      <c r="H249" s="96">
        <v>0</v>
      </c>
      <c r="I249" s="70"/>
      <c r="J249" s="96">
        <v>0</v>
      </c>
      <c r="K249" s="70"/>
      <c r="L249" s="96">
        <v>0</v>
      </c>
      <c r="M249" s="97"/>
      <c r="N249" s="161">
        <f>SUM(N250:N252)</f>
        <v>0</v>
      </c>
      <c r="O249" s="161">
        <f>SUM(O250:O252)</f>
        <v>0</v>
      </c>
      <c r="P249" s="161">
        <f>SUM(P250:P252)</f>
        <v>5.3</v>
      </c>
      <c r="Q249" s="161">
        <f>SUM(Q250:Q252)</f>
        <v>0</v>
      </c>
      <c r="R249" s="583" t="s">
        <v>528</v>
      </c>
      <c r="S249" s="539" t="s">
        <v>346</v>
      </c>
      <c r="T249" s="539" t="s">
        <v>398</v>
      </c>
      <c r="U249" s="539" t="s">
        <v>397</v>
      </c>
      <c r="V249" s="247" t="s">
        <v>580</v>
      </c>
    </row>
    <row r="250" spans="1:22">
      <c r="A250" s="469"/>
      <c r="B250" s="563"/>
      <c r="C250" s="633"/>
      <c r="D250" s="327" t="s">
        <v>2</v>
      </c>
      <c r="E250" s="327"/>
      <c r="F250" s="327"/>
      <c r="G250" s="323"/>
      <c r="H250" s="327"/>
      <c r="I250" s="323"/>
      <c r="J250" s="327"/>
      <c r="K250" s="323"/>
      <c r="L250" s="327"/>
      <c r="M250" s="323"/>
      <c r="N250" s="126"/>
      <c r="O250" s="126"/>
      <c r="P250" s="126"/>
      <c r="Q250" s="126"/>
      <c r="R250" s="583"/>
      <c r="S250" s="540"/>
      <c r="T250" s="540"/>
      <c r="U250" s="540"/>
      <c r="V250" s="247" t="s">
        <v>584</v>
      </c>
    </row>
    <row r="251" spans="1:22">
      <c r="A251" s="469"/>
      <c r="B251" s="563"/>
      <c r="C251" s="633"/>
      <c r="D251" s="327" t="s">
        <v>5</v>
      </c>
      <c r="E251" s="330">
        <v>0.3</v>
      </c>
      <c r="F251" s="60">
        <v>0</v>
      </c>
      <c r="G251" s="323" t="s">
        <v>254</v>
      </c>
      <c r="H251" s="60">
        <v>0</v>
      </c>
      <c r="I251" s="323" t="s">
        <v>334</v>
      </c>
      <c r="J251" s="330">
        <v>0.3</v>
      </c>
      <c r="K251" s="323" t="s">
        <v>254</v>
      </c>
      <c r="L251" s="60">
        <v>0</v>
      </c>
      <c r="M251" s="323" t="s">
        <v>334</v>
      </c>
      <c r="N251" s="163">
        <v>0</v>
      </c>
      <c r="O251" s="163">
        <v>0</v>
      </c>
      <c r="P251" s="163">
        <v>0.3</v>
      </c>
      <c r="Q251" s="126">
        <v>0</v>
      </c>
      <c r="R251" s="583"/>
      <c r="S251" s="540"/>
      <c r="T251" s="540"/>
      <c r="U251" s="540"/>
      <c r="V251" s="247" t="s">
        <v>585</v>
      </c>
    </row>
    <row r="252" spans="1:22" ht="33.75" customHeight="1">
      <c r="A252" s="469"/>
      <c r="B252" s="563"/>
      <c r="C252" s="633"/>
      <c r="D252" s="327" t="s">
        <v>6</v>
      </c>
      <c r="E252" s="330">
        <v>5</v>
      </c>
      <c r="F252" s="60">
        <v>0</v>
      </c>
      <c r="G252" s="323" t="s">
        <v>334</v>
      </c>
      <c r="H252" s="60">
        <v>0</v>
      </c>
      <c r="I252" s="323" t="s">
        <v>334</v>
      </c>
      <c r="J252" s="330">
        <v>5</v>
      </c>
      <c r="K252" s="323" t="s">
        <v>334</v>
      </c>
      <c r="L252" s="60">
        <v>0</v>
      </c>
      <c r="M252" s="323" t="s">
        <v>334</v>
      </c>
      <c r="N252" s="163">
        <v>0</v>
      </c>
      <c r="O252" s="163">
        <v>0</v>
      </c>
      <c r="P252" s="163">
        <v>5</v>
      </c>
      <c r="Q252" s="126">
        <v>0</v>
      </c>
      <c r="R252" s="583"/>
      <c r="S252" s="541"/>
      <c r="T252" s="541"/>
      <c r="U252" s="541"/>
    </row>
    <row r="253" spans="1:22" ht="43.5" customHeight="1">
      <c r="A253" s="564" t="s">
        <v>85</v>
      </c>
      <c r="B253" s="628" t="s">
        <v>16</v>
      </c>
      <c r="C253" s="627" t="s">
        <v>770</v>
      </c>
      <c r="D253" s="139" t="s">
        <v>88</v>
      </c>
      <c r="E253" s="396">
        <f t="shared" ref="E253:E258" si="51">F253+H253+J253+L253</f>
        <v>394.17</v>
      </c>
      <c r="F253" s="396">
        <f>F254+F257+F258</f>
        <v>334.98</v>
      </c>
      <c r="G253" s="396"/>
      <c r="H253" s="396">
        <f>H254+H257+H258</f>
        <v>57.959999999999994</v>
      </c>
      <c r="I253" s="396"/>
      <c r="J253" s="396">
        <f>J254+J257+J258</f>
        <v>1.23</v>
      </c>
      <c r="K253" s="396"/>
      <c r="L253" s="396">
        <v>0</v>
      </c>
      <c r="M253" s="388"/>
      <c r="N253" s="202"/>
      <c r="O253" s="202"/>
      <c r="P253" s="202"/>
      <c r="Q253" s="133"/>
      <c r="R253" s="522" t="s">
        <v>680</v>
      </c>
      <c r="S253" s="386"/>
      <c r="T253" s="386"/>
      <c r="U253" s="386"/>
    </row>
    <row r="254" spans="1:22" ht="26.25" customHeight="1">
      <c r="A254" s="565"/>
      <c r="B254" s="628"/>
      <c r="C254" s="627"/>
      <c r="D254" s="139">
        <v>2022</v>
      </c>
      <c r="E254" s="396">
        <f t="shared" si="51"/>
        <v>40.049999999999997</v>
      </c>
      <c r="F254" s="136">
        <v>34.1</v>
      </c>
      <c r="G254" s="136" t="s">
        <v>254</v>
      </c>
      <c r="H254" s="397">
        <v>5.9</v>
      </c>
      <c r="I254" s="136" t="s">
        <v>254</v>
      </c>
      <c r="J254" s="397">
        <v>0.05</v>
      </c>
      <c r="K254" s="136" t="s">
        <v>254</v>
      </c>
      <c r="L254" s="396">
        <v>0</v>
      </c>
      <c r="M254" s="388"/>
      <c r="N254" s="202"/>
      <c r="O254" s="202"/>
      <c r="P254" s="202"/>
      <c r="Q254" s="133"/>
      <c r="R254" s="522"/>
      <c r="S254" s="386"/>
      <c r="T254" s="386"/>
      <c r="U254" s="386"/>
    </row>
    <row r="255" spans="1:22" ht="21" customHeight="1">
      <c r="A255" s="565"/>
      <c r="B255" s="628"/>
      <c r="C255" s="627"/>
      <c r="D255" s="139">
        <v>2023</v>
      </c>
      <c r="E255" s="396">
        <f t="shared" si="51"/>
        <v>0</v>
      </c>
      <c r="F255" s="396">
        <v>0</v>
      </c>
      <c r="G255" s="396" t="s">
        <v>334</v>
      </c>
      <c r="H255" s="396"/>
      <c r="I255" s="396"/>
      <c r="J255" s="396"/>
      <c r="K255" s="396"/>
      <c r="L255" s="396"/>
      <c r="M255" s="388"/>
      <c r="N255" s="202"/>
      <c r="O255" s="202"/>
      <c r="P255" s="202"/>
      <c r="Q255" s="133"/>
      <c r="R255" s="522"/>
      <c r="S255" s="386"/>
      <c r="T255" s="386"/>
      <c r="U255" s="386"/>
    </row>
    <row r="256" spans="1:22" ht="23.25" customHeight="1">
      <c r="A256" s="565"/>
      <c r="B256" s="628"/>
      <c r="C256" s="627"/>
      <c r="D256" s="139">
        <v>2024</v>
      </c>
      <c r="E256" s="396">
        <f t="shared" si="51"/>
        <v>0</v>
      </c>
      <c r="F256" s="396">
        <v>0</v>
      </c>
      <c r="G256" s="396" t="s">
        <v>334</v>
      </c>
      <c r="H256" s="396">
        <v>0</v>
      </c>
      <c r="I256" s="396" t="s">
        <v>334</v>
      </c>
      <c r="J256" s="396">
        <v>0</v>
      </c>
      <c r="K256" s="396" t="s">
        <v>334</v>
      </c>
      <c r="L256" s="396">
        <v>0</v>
      </c>
      <c r="M256" s="388"/>
      <c r="N256" s="202"/>
      <c r="O256" s="202"/>
      <c r="P256" s="202"/>
      <c r="Q256" s="133"/>
      <c r="R256" s="522"/>
      <c r="S256" s="386"/>
      <c r="T256" s="386"/>
      <c r="U256" s="386"/>
    </row>
    <row r="257" spans="1:21" ht="19.5" customHeight="1">
      <c r="A257" s="565"/>
      <c r="B257" s="628"/>
      <c r="C257" s="627"/>
      <c r="D257" s="139">
        <v>2025</v>
      </c>
      <c r="E257" s="398">
        <f t="shared" si="51"/>
        <v>35.619999999999997</v>
      </c>
      <c r="F257" s="397">
        <v>30.08</v>
      </c>
      <c r="G257" s="136" t="s">
        <v>334</v>
      </c>
      <c r="H257" s="397">
        <v>5.26</v>
      </c>
      <c r="I257" s="136" t="s">
        <v>254</v>
      </c>
      <c r="J257" s="399">
        <v>0.28000000000000003</v>
      </c>
      <c r="K257" s="396" t="s">
        <v>254</v>
      </c>
      <c r="L257" s="396">
        <v>0</v>
      </c>
      <c r="M257" s="388"/>
      <c r="N257" s="202"/>
      <c r="O257" s="202"/>
      <c r="P257" s="202"/>
      <c r="Q257" s="133"/>
      <c r="R257" s="522"/>
      <c r="S257" s="386"/>
      <c r="T257" s="386"/>
      <c r="U257" s="386"/>
    </row>
    <row r="258" spans="1:21" ht="30.75" customHeight="1">
      <c r="A258" s="566"/>
      <c r="B258" s="628"/>
      <c r="C258" s="627"/>
      <c r="D258" s="139">
        <v>2026</v>
      </c>
      <c r="E258" s="400">
        <f t="shared" si="51"/>
        <v>318.5</v>
      </c>
      <c r="F258" s="385">
        <v>270.8</v>
      </c>
      <c r="G258" s="385" t="s">
        <v>254</v>
      </c>
      <c r="H258" s="385">
        <v>46.8</v>
      </c>
      <c r="I258" s="385" t="s">
        <v>254</v>
      </c>
      <c r="J258" s="385">
        <v>0.9</v>
      </c>
      <c r="K258" s="401" t="s">
        <v>254</v>
      </c>
      <c r="L258" s="402">
        <v>0</v>
      </c>
      <c r="M258" s="388"/>
      <c r="N258" s="202"/>
      <c r="O258" s="202"/>
      <c r="P258" s="202"/>
      <c r="Q258" s="133"/>
      <c r="R258" s="522"/>
      <c r="S258" s="386"/>
      <c r="T258" s="386"/>
      <c r="U258" s="386"/>
    </row>
    <row r="259" spans="1:21" ht="28.5" customHeight="1">
      <c r="A259" s="594"/>
      <c r="B259" s="638" t="s">
        <v>113</v>
      </c>
      <c r="C259" s="638"/>
      <c r="D259" s="128" t="s">
        <v>10</v>
      </c>
      <c r="E259" s="233">
        <f>E261+E262+E263+E264+E265+E266+E267+E268+E269</f>
        <v>848.84000000000015</v>
      </c>
      <c r="F259" s="233">
        <f t="shared" ref="F259:M259" si="52">F261+F262+F263+F264+F265+F266+F267+F268+F269</f>
        <v>460.68000000000006</v>
      </c>
      <c r="G259" s="233" t="e">
        <f t="shared" si="52"/>
        <v>#VALUE!</v>
      </c>
      <c r="H259" s="233">
        <f t="shared" si="52"/>
        <v>281</v>
      </c>
      <c r="I259" s="233" t="e">
        <f t="shared" si="52"/>
        <v>#VALUE!</v>
      </c>
      <c r="J259" s="233">
        <f t="shared" si="52"/>
        <v>107.15999999999998</v>
      </c>
      <c r="K259" s="233" t="e">
        <f t="shared" si="52"/>
        <v>#VALUE!</v>
      </c>
      <c r="L259" s="233">
        <f t="shared" si="52"/>
        <v>0</v>
      </c>
      <c r="M259" s="233">
        <f t="shared" si="52"/>
        <v>0</v>
      </c>
      <c r="N259" s="60"/>
      <c r="O259" s="60"/>
      <c r="P259" s="60"/>
      <c r="Q259" s="130"/>
      <c r="R259" s="639"/>
      <c r="S259" s="546"/>
      <c r="T259" s="546"/>
      <c r="U259" s="546"/>
    </row>
    <row r="260" spans="1:21">
      <c r="A260" s="594"/>
      <c r="B260" s="638"/>
      <c r="C260" s="638"/>
      <c r="D260" s="128" t="s">
        <v>2</v>
      </c>
      <c r="E260" s="128"/>
      <c r="F260" s="128"/>
      <c r="G260" s="128"/>
      <c r="H260" s="128"/>
      <c r="I260" s="128"/>
      <c r="J260" s="128"/>
      <c r="K260" s="128"/>
      <c r="L260" s="128"/>
      <c r="M260" s="128"/>
      <c r="N260" s="60"/>
      <c r="O260" s="60"/>
      <c r="P260" s="60"/>
      <c r="Q260" s="130"/>
      <c r="R260" s="639"/>
      <c r="S260" s="546"/>
      <c r="T260" s="546"/>
      <c r="U260" s="546"/>
    </row>
    <row r="261" spans="1:21">
      <c r="A261" s="594"/>
      <c r="B261" s="638"/>
      <c r="C261" s="638"/>
      <c r="D261" s="128" t="s">
        <v>3</v>
      </c>
      <c r="E261" s="233">
        <f>F261+H261+J261+L261</f>
        <v>82.14</v>
      </c>
      <c r="F261" s="233">
        <f>F207+F218+F229+F240+F251+F254</f>
        <v>46.900000000000006</v>
      </c>
      <c r="G261" s="233" t="e">
        <f t="shared" ref="G261:K261" si="53">G207+G218+G229+G240+G251+G254</f>
        <v>#VALUE!</v>
      </c>
      <c r="H261" s="233">
        <f t="shared" si="53"/>
        <v>19.759999999999998</v>
      </c>
      <c r="I261" s="233" t="e">
        <f t="shared" si="53"/>
        <v>#VALUE!</v>
      </c>
      <c r="J261" s="233">
        <f t="shared" si="53"/>
        <v>15.48</v>
      </c>
      <c r="K261" s="233" t="e">
        <f t="shared" si="53"/>
        <v>#VALUE!</v>
      </c>
      <c r="L261" s="233">
        <f t="shared" ref="L261" si="54">L207+L218+L229+L240+L251</f>
        <v>0</v>
      </c>
      <c r="M261" s="233">
        <v>0</v>
      </c>
      <c r="N261" s="60"/>
      <c r="O261" s="60"/>
      <c r="P261" s="60"/>
      <c r="Q261" s="130"/>
      <c r="R261" s="639"/>
      <c r="S261" s="546"/>
      <c r="T261" s="546"/>
      <c r="U261" s="546"/>
    </row>
    <row r="262" spans="1:21">
      <c r="A262" s="594"/>
      <c r="B262" s="638"/>
      <c r="C262" s="638"/>
      <c r="D262" s="128" t="s">
        <v>4</v>
      </c>
      <c r="E262" s="233">
        <f t="shared" ref="E262:E269" si="55">F262+H262+J262+L262</f>
        <v>54.97</v>
      </c>
      <c r="F262" s="233">
        <f>F208+F219+F230+F241+F252+F255</f>
        <v>12.8</v>
      </c>
      <c r="G262" s="233" t="e">
        <f t="shared" ref="G262:L262" si="56">G208+G219+G230+G241+G252+G255</f>
        <v>#VALUE!</v>
      </c>
      <c r="H262" s="233">
        <f t="shared" si="56"/>
        <v>26.060000000000002</v>
      </c>
      <c r="I262" s="233" t="e">
        <f t="shared" si="56"/>
        <v>#VALUE!</v>
      </c>
      <c r="J262" s="233">
        <f t="shared" si="56"/>
        <v>16.11</v>
      </c>
      <c r="K262" s="233" t="e">
        <f t="shared" si="56"/>
        <v>#VALUE!</v>
      </c>
      <c r="L262" s="233">
        <f t="shared" si="56"/>
        <v>0</v>
      </c>
      <c r="M262" s="233">
        <v>0</v>
      </c>
      <c r="N262" s="60"/>
      <c r="O262" s="60"/>
      <c r="P262" s="60"/>
      <c r="Q262" s="130"/>
      <c r="R262" s="639"/>
      <c r="S262" s="546"/>
      <c r="T262" s="546"/>
      <c r="U262" s="546"/>
    </row>
    <row r="263" spans="1:21">
      <c r="A263" s="594"/>
      <c r="B263" s="638"/>
      <c r="C263" s="638"/>
      <c r="D263" s="128" t="s">
        <v>5</v>
      </c>
      <c r="E263" s="233">
        <f t="shared" si="55"/>
        <v>51.07</v>
      </c>
      <c r="F263" s="233">
        <f>F209+F220+F231+F242+F256</f>
        <v>14.3</v>
      </c>
      <c r="G263" s="233" t="e">
        <f t="shared" ref="G263:L263" si="57">G209+G220+G231+G242+G256</f>
        <v>#VALUE!</v>
      </c>
      <c r="H263" s="233">
        <f t="shared" si="57"/>
        <v>26.16</v>
      </c>
      <c r="I263" s="233" t="e">
        <f t="shared" si="57"/>
        <v>#VALUE!</v>
      </c>
      <c r="J263" s="233">
        <f t="shared" si="57"/>
        <v>10.61</v>
      </c>
      <c r="K263" s="233" t="e">
        <f t="shared" si="57"/>
        <v>#VALUE!</v>
      </c>
      <c r="L263" s="233">
        <f t="shared" si="57"/>
        <v>0</v>
      </c>
      <c r="M263" s="233">
        <v>0</v>
      </c>
      <c r="N263" s="60"/>
      <c r="O263" s="60"/>
      <c r="P263" s="60"/>
      <c r="Q263" s="130"/>
      <c r="R263" s="639"/>
      <c r="S263" s="546"/>
      <c r="T263" s="546"/>
      <c r="U263" s="546"/>
    </row>
    <row r="264" spans="1:21">
      <c r="A264" s="594"/>
      <c r="B264" s="638"/>
      <c r="C264" s="638"/>
      <c r="D264" s="128" t="s">
        <v>6</v>
      </c>
      <c r="E264" s="233">
        <f t="shared" si="55"/>
        <v>86.71</v>
      </c>
      <c r="F264" s="233">
        <f>F210+F221+F232+F243+F257</f>
        <v>44.379999999999995</v>
      </c>
      <c r="G264" s="233" t="e">
        <f t="shared" ref="G264:L264" si="58">G210+G221+G232+G243+G257</f>
        <v>#VALUE!</v>
      </c>
      <c r="H264" s="233">
        <f t="shared" si="58"/>
        <v>31.42</v>
      </c>
      <c r="I264" s="233" t="e">
        <f t="shared" si="58"/>
        <v>#VALUE!</v>
      </c>
      <c r="J264" s="233">
        <f t="shared" si="58"/>
        <v>10.909999999999998</v>
      </c>
      <c r="K264" s="233" t="e">
        <f t="shared" si="58"/>
        <v>#VALUE!</v>
      </c>
      <c r="L264" s="233">
        <f t="shared" si="58"/>
        <v>0</v>
      </c>
      <c r="M264" s="233">
        <v>0</v>
      </c>
      <c r="N264" s="60"/>
      <c r="O264" s="60"/>
      <c r="P264" s="60"/>
      <c r="Q264" s="130"/>
      <c r="R264" s="639"/>
      <c r="S264" s="546"/>
      <c r="T264" s="546"/>
      <c r="U264" s="546"/>
    </row>
    <row r="265" spans="1:21">
      <c r="A265" s="594"/>
      <c r="B265" s="638"/>
      <c r="C265" s="638"/>
      <c r="D265" s="128" t="s">
        <v>7</v>
      </c>
      <c r="E265" s="233">
        <f t="shared" si="55"/>
        <v>369.59</v>
      </c>
      <c r="F265" s="233">
        <f>F211+F222+F233+F244+F258</f>
        <v>285.10000000000002</v>
      </c>
      <c r="G265" s="233" t="e">
        <f t="shared" ref="G265:L265" si="59">G211+G222+G233+G244+G258</f>
        <v>#VALUE!</v>
      </c>
      <c r="H265" s="233">
        <f t="shared" si="59"/>
        <v>72.959999999999994</v>
      </c>
      <c r="I265" s="233" t="e">
        <f t="shared" si="59"/>
        <v>#VALUE!</v>
      </c>
      <c r="J265" s="233">
        <f t="shared" si="59"/>
        <v>11.53</v>
      </c>
      <c r="K265" s="233" t="e">
        <f t="shared" si="59"/>
        <v>#VALUE!</v>
      </c>
      <c r="L265" s="233">
        <f t="shared" si="59"/>
        <v>0</v>
      </c>
      <c r="M265" s="233">
        <v>0</v>
      </c>
      <c r="N265" s="233">
        <f>N211+N233+N244</f>
        <v>0</v>
      </c>
      <c r="O265" s="233">
        <f>O211+O233+O244</f>
        <v>0</v>
      </c>
      <c r="P265" s="233">
        <f>P211+P233+P244</f>
        <v>10.27</v>
      </c>
      <c r="Q265" s="233">
        <f>Q211+Q233+Q244</f>
        <v>37.299999999999997</v>
      </c>
      <c r="R265" s="639"/>
      <c r="S265" s="546"/>
      <c r="T265" s="546"/>
      <c r="U265" s="546"/>
    </row>
    <row r="266" spans="1:21">
      <c r="A266" s="594"/>
      <c r="B266" s="638"/>
      <c r="C266" s="638"/>
      <c r="D266" s="128" t="s">
        <v>11</v>
      </c>
      <c r="E266" s="233">
        <f t="shared" si="55"/>
        <v>51.09</v>
      </c>
      <c r="F266" s="233">
        <f t="shared" ref="F266:L269" si="60">F212+F223+F234+F245</f>
        <v>14.3</v>
      </c>
      <c r="G266" s="233" t="e">
        <f t="shared" si="60"/>
        <v>#VALUE!</v>
      </c>
      <c r="H266" s="233">
        <f t="shared" si="60"/>
        <v>26.16</v>
      </c>
      <c r="I266" s="233" t="e">
        <f t="shared" si="60"/>
        <v>#VALUE!</v>
      </c>
      <c r="J266" s="233">
        <f t="shared" si="60"/>
        <v>10.629999999999999</v>
      </c>
      <c r="K266" s="233" t="e">
        <f t="shared" si="60"/>
        <v>#VALUE!</v>
      </c>
      <c r="L266" s="233">
        <f t="shared" si="60"/>
        <v>0</v>
      </c>
      <c r="M266" s="233">
        <v>0</v>
      </c>
      <c r="N266" s="60"/>
      <c r="O266" s="60"/>
      <c r="P266" s="60"/>
      <c r="Q266" s="130"/>
      <c r="R266" s="639"/>
      <c r="S266" s="546"/>
      <c r="T266" s="546"/>
      <c r="U266" s="546"/>
    </row>
    <row r="267" spans="1:21">
      <c r="A267" s="594"/>
      <c r="B267" s="638"/>
      <c r="C267" s="638"/>
      <c r="D267" s="128" t="s">
        <v>12</v>
      </c>
      <c r="E267" s="233">
        <f>F267+H267+J267+L267</f>
        <v>51.09</v>
      </c>
      <c r="F267" s="233">
        <f t="shared" si="60"/>
        <v>14.3</v>
      </c>
      <c r="G267" s="233" t="e">
        <f t="shared" si="60"/>
        <v>#VALUE!</v>
      </c>
      <c r="H267" s="233">
        <f t="shared" si="60"/>
        <v>26.16</v>
      </c>
      <c r="I267" s="233" t="e">
        <f t="shared" si="60"/>
        <v>#VALUE!</v>
      </c>
      <c r="J267" s="233">
        <f t="shared" si="60"/>
        <v>10.629999999999999</v>
      </c>
      <c r="K267" s="233" t="e">
        <f t="shared" si="60"/>
        <v>#VALUE!</v>
      </c>
      <c r="L267" s="233">
        <f t="shared" si="60"/>
        <v>0</v>
      </c>
      <c r="M267" s="233">
        <v>0</v>
      </c>
      <c r="N267" s="60"/>
      <c r="O267" s="60"/>
      <c r="P267" s="60"/>
      <c r="Q267" s="130"/>
      <c r="R267" s="639"/>
      <c r="S267" s="546"/>
      <c r="T267" s="546"/>
      <c r="U267" s="546"/>
    </row>
    <row r="268" spans="1:21">
      <c r="A268" s="594"/>
      <c r="B268" s="638"/>
      <c r="C268" s="638"/>
      <c r="D268" s="128" t="s">
        <v>8</v>
      </c>
      <c r="E268" s="233">
        <f t="shared" si="55"/>
        <v>51.09</v>
      </c>
      <c r="F268" s="233">
        <f t="shared" si="60"/>
        <v>14.3</v>
      </c>
      <c r="G268" s="233" t="e">
        <f t="shared" si="60"/>
        <v>#VALUE!</v>
      </c>
      <c r="H268" s="233">
        <f t="shared" si="60"/>
        <v>26.16</v>
      </c>
      <c r="I268" s="233" t="e">
        <f t="shared" si="60"/>
        <v>#VALUE!</v>
      </c>
      <c r="J268" s="233">
        <f t="shared" si="60"/>
        <v>10.629999999999999</v>
      </c>
      <c r="K268" s="233" t="e">
        <f t="shared" si="60"/>
        <v>#VALUE!</v>
      </c>
      <c r="L268" s="233">
        <f t="shared" si="60"/>
        <v>0</v>
      </c>
      <c r="M268" s="233">
        <v>0</v>
      </c>
      <c r="N268" s="60"/>
      <c r="O268" s="60"/>
      <c r="P268" s="60"/>
      <c r="Q268" s="130"/>
      <c r="R268" s="639"/>
      <c r="S268" s="546"/>
      <c r="T268" s="546"/>
      <c r="U268" s="546"/>
    </row>
    <row r="269" spans="1:21">
      <c r="A269" s="594"/>
      <c r="B269" s="638"/>
      <c r="C269" s="638"/>
      <c r="D269" s="128" t="s">
        <v>9</v>
      </c>
      <c r="E269" s="233">
        <f t="shared" si="55"/>
        <v>51.09</v>
      </c>
      <c r="F269" s="233">
        <f t="shared" si="60"/>
        <v>14.3</v>
      </c>
      <c r="G269" s="233" t="e">
        <f t="shared" si="60"/>
        <v>#VALUE!</v>
      </c>
      <c r="H269" s="233">
        <f>H215+H226+H237+H248</f>
        <v>26.16</v>
      </c>
      <c r="I269" s="233" t="e">
        <f t="shared" si="60"/>
        <v>#VALUE!</v>
      </c>
      <c r="J269" s="233">
        <f t="shared" si="60"/>
        <v>10.629999999999999</v>
      </c>
      <c r="K269" s="233" t="e">
        <f t="shared" si="60"/>
        <v>#VALUE!</v>
      </c>
      <c r="L269" s="233">
        <f t="shared" si="60"/>
        <v>0</v>
      </c>
      <c r="M269" s="233">
        <v>0</v>
      </c>
      <c r="N269" s="205"/>
      <c r="O269" s="205"/>
      <c r="P269" s="205"/>
      <c r="Q269" s="205"/>
      <c r="R269" s="639"/>
      <c r="S269" s="546"/>
      <c r="T269" s="546"/>
      <c r="U269" s="546"/>
    </row>
    <row r="270" spans="1:21" s="33" customFormat="1" ht="25.5">
      <c r="A270" s="632"/>
      <c r="B270" s="626" t="s">
        <v>253</v>
      </c>
      <c r="C270" s="626"/>
      <c r="D270" s="167" t="s">
        <v>10</v>
      </c>
      <c r="E270" s="168">
        <f>E272+E273+E274+E275+E276+E277+E278+E279+E280</f>
        <v>3337.92</v>
      </c>
      <c r="F270" s="168">
        <f t="shared" ref="F270:M270" si="61">F272+F273+F274+F275+F276+F277+F278+F279+F280</f>
        <v>1947.95</v>
      </c>
      <c r="G270" s="168" t="e">
        <f t="shared" si="61"/>
        <v>#VALUE!</v>
      </c>
      <c r="H270" s="168">
        <f t="shared" si="61"/>
        <v>938.82000000000016</v>
      </c>
      <c r="I270" s="168" t="e">
        <f t="shared" si="61"/>
        <v>#VALUE!</v>
      </c>
      <c r="J270" s="168">
        <f t="shared" si="61"/>
        <v>448.37999999999988</v>
      </c>
      <c r="K270" s="168" t="e">
        <f t="shared" si="61"/>
        <v>#VALUE!</v>
      </c>
      <c r="L270" s="168">
        <f t="shared" si="61"/>
        <v>0</v>
      </c>
      <c r="M270" s="168">
        <f t="shared" si="61"/>
        <v>0</v>
      </c>
      <c r="N270" s="170"/>
      <c r="O270" s="170"/>
      <c r="P270" s="170"/>
      <c r="Q270" s="170"/>
      <c r="R270" s="549"/>
      <c r="S270" s="549"/>
      <c r="T270" s="549"/>
      <c r="U270" s="549"/>
    </row>
    <row r="271" spans="1:21" s="33" customFormat="1">
      <c r="A271" s="632"/>
      <c r="B271" s="626"/>
      <c r="C271" s="626"/>
      <c r="D271" s="167" t="s">
        <v>2</v>
      </c>
      <c r="E271" s="81"/>
      <c r="F271" s="169"/>
      <c r="G271" s="169"/>
      <c r="H271" s="169"/>
      <c r="I271" s="169"/>
      <c r="J271" s="169"/>
      <c r="K271" s="169"/>
      <c r="L271" s="169"/>
      <c r="M271" s="169"/>
      <c r="N271" s="170"/>
      <c r="O271" s="170"/>
      <c r="P271" s="170"/>
      <c r="Q271" s="170"/>
      <c r="R271" s="549"/>
      <c r="S271" s="549"/>
      <c r="T271" s="549"/>
      <c r="U271" s="549"/>
    </row>
    <row r="272" spans="1:21" s="33" customFormat="1">
      <c r="A272" s="632"/>
      <c r="B272" s="626"/>
      <c r="C272" s="626"/>
      <c r="D272" s="167" t="s">
        <v>3</v>
      </c>
      <c r="E272" s="168">
        <f t="shared" ref="E272:M272" si="62">E71+E142+E195+E261</f>
        <v>497.03999999999996</v>
      </c>
      <c r="F272" s="168">
        <f t="shared" si="62"/>
        <v>297.89999999999998</v>
      </c>
      <c r="G272" s="168" t="e">
        <f t="shared" si="62"/>
        <v>#VALUE!</v>
      </c>
      <c r="H272" s="168">
        <f t="shared" si="62"/>
        <v>148.81</v>
      </c>
      <c r="I272" s="168" t="e">
        <f t="shared" si="62"/>
        <v>#VALUE!</v>
      </c>
      <c r="J272" s="168">
        <f t="shared" si="62"/>
        <v>50.33</v>
      </c>
      <c r="K272" s="168" t="e">
        <f t="shared" si="62"/>
        <v>#VALUE!</v>
      </c>
      <c r="L272" s="168">
        <f t="shared" si="62"/>
        <v>0</v>
      </c>
      <c r="M272" s="168">
        <f t="shared" si="62"/>
        <v>0</v>
      </c>
      <c r="N272" s="170"/>
      <c r="O272" s="170"/>
      <c r="P272" s="170"/>
      <c r="Q272" s="170"/>
      <c r="R272" s="549"/>
      <c r="S272" s="549"/>
      <c r="T272" s="549"/>
      <c r="U272" s="549"/>
    </row>
    <row r="273" spans="1:21" s="33" customFormat="1">
      <c r="A273" s="632"/>
      <c r="B273" s="626"/>
      <c r="C273" s="626"/>
      <c r="D273" s="167" t="s">
        <v>4</v>
      </c>
      <c r="E273" s="168">
        <f t="shared" ref="E273:M273" si="63">E72+E143+E196+E262</f>
        <v>348.02</v>
      </c>
      <c r="F273" s="168">
        <f t="shared" si="63"/>
        <v>190.2</v>
      </c>
      <c r="G273" s="168" t="e">
        <f t="shared" si="63"/>
        <v>#VALUE!</v>
      </c>
      <c r="H273" s="168">
        <f t="shared" si="63"/>
        <v>101.39000000000001</v>
      </c>
      <c r="I273" s="168" t="e">
        <f t="shared" si="63"/>
        <v>#VALUE!</v>
      </c>
      <c r="J273" s="168">
        <f t="shared" si="63"/>
        <v>56.429999999999993</v>
      </c>
      <c r="K273" s="168" t="e">
        <f t="shared" si="63"/>
        <v>#VALUE!</v>
      </c>
      <c r="L273" s="168">
        <f t="shared" si="63"/>
        <v>0</v>
      </c>
      <c r="M273" s="168">
        <f t="shared" si="63"/>
        <v>0</v>
      </c>
      <c r="N273" s="170"/>
      <c r="O273" s="170"/>
      <c r="P273" s="170"/>
      <c r="Q273" s="170"/>
      <c r="R273" s="549"/>
      <c r="S273" s="549"/>
      <c r="T273" s="549"/>
      <c r="U273" s="549"/>
    </row>
    <row r="274" spans="1:21" s="33" customFormat="1">
      <c r="A274" s="632"/>
      <c r="B274" s="626"/>
      <c r="C274" s="626"/>
      <c r="D274" s="167" t="s">
        <v>5</v>
      </c>
      <c r="E274" s="168">
        <f t="shared" ref="E274:M274" si="64">E73+E144+E197+E263</f>
        <v>382.98999999999995</v>
      </c>
      <c r="F274" s="168">
        <f t="shared" si="64"/>
        <v>172.1</v>
      </c>
      <c r="G274" s="168" t="e">
        <f t="shared" si="64"/>
        <v>#VALUE!</v>
      </c>
      <c r="H274" s="168">
        <f t="shared" si="64"/>
        <v>159.06</v>
      </c>
      <c r="I274" s="168" t="e">
        <f t="shared" si="64"/>
        <v>#VALUE!</v>
      </c>
      <c r="J274" s="168">
        <f t="shared" si="64"/>
        <v>51.83</v>
      </c>
      <c r="K274" s="168" t="e">
        <f t="shared" si="64"/>
        <v>#VALUE!</v>
      </c>
      <c r="L274" s="168">
        <f t="shared" si="64"/>
        <v>0</v>
      </c>
      <c r="M274" s="168">
        <f t="shared" si="64"/>
        <v>0</v>
      </c>
      <c r="N274" s="170"/>
      <c r="O274" s="170"/>
      <c r="P274" s="170"/>
      <c r="Q274" s="170"/>
      <c r="R274" s="549"/>
      <c r="S274" s="549"/>
      <c r="T274" s="549"/>
      <c r="U274" s="549"/>
    </row>
    <row r="275" spans="1:21" s="33" customFormat="1">
      <c r="A275" s="632"/>
      <c r="B275" s="626"/>
      <c r="C275" s="626"/>
      <c r="D275" s="167" t="s">
        <v>6</v>
      </c>
      <c r="E275" s="168">
        <f t="shared" ref="E275:M275" si="65">E74+E145+E198+E264</f>
        <v>548.02</v>
      </c>
      <c r="F275" s="168">
        <f t="shared" si="65"/>
        <v>324.98</v>
      </c>
      <c r="G275" s="168" t="e">
        <f t="shared" si="65"/>
        <v>#VALUE!</v>
      </c>
      <c r="H275" s="168">
        <f t="shared" si="65"/>
        <v>167.38</v>
      </c>
      <c r="I275" s="168" t="e">
        <f t="shared" si="65"/>
        <v>#VALUE!</v>
      </c>
      <c r="J275" s="168">
        <f t="shared" si="65"/>
        <v>53.67</v>
      </c>
      <c r="K275" s="168" t="e">
        <f t="shared" si="65"/>
        <v>#VALUE!</v>
      </c>
      <c r="L275" s="168">
        <f t="shared" si="65"/>
        <v>0</v>
      </c>
      <c r="M275" s="168">
        <f t="shared" si="65"/>
        <v>0</v>
      </c>
      <c r="N275" s="170"/>
      <c r="O275" s="170"/>
      <c r="P275" s="170"/>
      <c r="Q275" s="170"/>
      <c r="R275" s="549"/>
      <c r="S275" s="549"/>
      <c r="T275" s="549"/>
      <c r="U275" s="549"/>
    </row>
    <row r="276" spans="1:21" s="33" customFormat="1">
      <c r="A276" s="632"/>
      <c r="B276" s="626"/>
      <c r="C276" s="626"/>
      <c r="D276" s="167" t="s">
        <v>7</v>
      </c>
      <c r="E276" s="168">
        <f t="shared" ref="E276:M276" si="66">E75+E146+E199+E265</f>
        <v>500.33</v>
      </c>
      <c r="F276" s="168">
        <f t="shared" si="66"/>
        <v>367.70000000000005</v>
      </c>
      <c r="G276" s="168" t="e">
        <f t="shared" si="66"/>
        <v>#VALUE!</v>
      </c>
      <c r="H276" s="168">
        <f t="shared" si="66"/>
        <v>86.36</v>
      </c>
      <c r="I276" s="168" t="e">
        <f t="shared" si="66"/>
        <v>#VALUE!</v>
      </c>
      <c r="J276" s="168">
        <f t="shared" si="66"/>
        <v>46.28</v>
      </c>
      <c r="K276" s="168" t="e">
        <f t="shared" si="66"/>
        <v>#VALUE!</v>
      </c>
      <c r="L276" s="168">
        <f t="shared" si="66"/>
        <v>0</v>
      </c>
      <c r="M276" s="168">
        <f t="shared" si="66"/>
        <v>0</v>
      </c>
      <c r="N276" s="170"/>
      <c r="O276" s="170"/>
      <c r="P276" s="170"/>
      <c r="Q276" s="170"/>
      <c r="R276" s="549"/>
      <c r="S276" s="549"/>
      <c r="T276" s="549"/>
      <c r="U276" s="549"/>
    </row>
    <row r="277" spans="1:21" s="33" customFormat="1">
      <c r="A277" s="632"/>
      <c r="B277" s="626"/>
      <c r="C277" s="626"/>
      <c r="D277" s="167" t="s">
        <v>11</v>
      </c>
      <c r="E277" s="168">
        <f t="shared" ref="E277:M277" si="67">E76+E147+E200+E266</f>
        <v>767.04000000000008</v>
      </c>
      <c r="F277" s="168">
        <f t="shared" si="67"/>
        <v>552.16999999999996</v>
      </c>
      <c r="G277" s="168" t="e">
        <f t="shared" si="67"/>
        <v>#VALUE!</v>
      </c>
      <c r="H277" s="168">
        <f t="shared" si="67"/>
        <v>163.44</v>
      </c>
      <c r="I277" s="168" t="e">
        <f t="shared" si="67"/>
        <v>#VALUE!</v>
      </c>
      <c r="J277" s="168">
        <f t="shared" si="67"/>
        <v>51.239999999999995</v>
      </c>
      <c r="K277" s="168" t="e">
        <f t="shared" si="67"/>
        <v>#VALUE!</v>
      </c>
      <c r="L277" s="168">
        <f t="shared" si="67"/>
        <v>0</v>
      </c>
      <c r="M277" s="168">
        <f t="shared" si="67"/>
        <v>0</v>
      </c>
      <c r="N277" s="170"/>
      <c r="O277" s="170"/>
      <c r="P277" s="170"/>
      <c r="Q277" s="170"/>
      <c r="R277" s="549"/>
      <c r="S277" s="549"/>
      <c r="T277" s="549"/>
      <c r="U277" s="549"/>
    </row>
    <row r="278" spans="1:21" s="33" customFormat="1">
      <c r="A278" s="632"/>
      <c r="B278" s="626"/>
      <c r="C278" s="626"/>
      <c r="D278" s="167" t="s">
        <v>12</v>
      </c>
      <c r="E278" s="168">
        <f t="shared" ref="E278:M278" si="68">E77+E148+E201+E267</f>
        <v>97.25</v>
      </c>
      <c r="F278" s="168">
        <f t="shared" si="68"/>
        <v>14.3</v>
      </c>
      <c r="G278" s="168" t="e">
        <f t="shared" si="68"/>
        <v>#VALUE!</v>
      </c>
      <c r="H278" s="168">
        <f t="shared" si="68"/>
        <v>37.46</v>
      </c>
      <c r="I278" s="168" t="e">
        <f t="shared" si="68"/>
        <v>#VALUE!</v>
      </c>
      <c r="J278" s="168">
        <f t="shared" si="68"/>
        <v>45.289999999999992</v>
      </c>
      <c r="K278" s="168" t="e">
        <f t="shared" si="68"/>
        <v>#VALUE!</v>
      </c>
      <c r="L278" s="168">
        <f t="shared" si="68"/>
        <v>0</v>
      </c>
      <c r="M278" s="168">
        <f t="shared" si="68"/>
        <v>0</v>
      </c>
      <c r="N278" s="170"/>
      <c r="O278" s="170"/>
      <c r="P278" s="170"/>
      <c r="Q278" s="170"/>
      <c r="R278" s="549"/>
      <c r="S278" s="549"/>
      <c r="T278" s="549"/>
      <c r="U278" s="549"/>
    </row>
    <row r="279" spans="1:21" s="33" customFormat="1">
      <c r="A279" s="632"/>
      <c r="B279" s="626"/>
      <c r="C279" s="626"/>
      <c r="D279" s="167" t="s">
        <v>8</v>
      </c>
      <c r="E279" s="168">
        <f t="shared" ref="E279:M279" si="69">E78+E149+E202+E268</f>
        <v>100.36000000000001</v>
      </c>
      <c r="F279" s="168">
        <f t="shared" si="69"/>
        <v>14.3</v>
      </c>
      <c r="G279" s="168" t="e">
        <f t="shared" si="69"/>
        <v>#VALUE!</v>
      </c>
      <c r="H279" s="168">
        <f t="shared" si="69"/>
        <v>37.46</v>
      </c>
      <c r="I279" s="168" t="e">
        <f t="shared" si="69"/>
        <v>#VALUE!</v>
      </c>
      <c r="J279" s="168">
        <f t="shared" si="69"/>
        <v>48.399999999999991</v>
      </c>
      <c r="K279" s="168" t="e">
        <f t="shared" si="69"/>
        <v>#VALUE!</v>
      </c>
      <c r="L279" s="168">
        <f t="shared" si="69"/>
        <v>0</v>
      </c>
      <c r="M279" s="168">
        <f t="shared" si="69"/>
        <v>0</v>
      </c>
      <c r="N279" s="168">
        <f>N78+N149+N202+N268</f>
        <v>0</v>
      </c>
      <c r="O279" s="168">
        <f>O78+O149+O202+O268</f>
        <v>0</v>
      </c>
      <c r="P279" s="168">
        <f>P78+P149+P202+P268</f>
        <v>0</v>
      </c>
      <c r="Q279" s="168">
        <f>Q78+Q149+Q202+Q268</f>
        <v>0</v>
      </c>
      <c r="R279" s="549"/>
      <c r="S279" s="549"/>
      <c r="T279" s="549"/>
      <c r="U279" s="549"/>
    </row>
    <row r="280" spans="1:21" s="33" customFormat="1">
      <c r="A280" s="632"/>
      <c r="B280" s="626"/>
      <c r="C280" s="626"/>
      <c r="D280" s="167" t="s">
        <v>9</v>
      </c>
      <c r="E280" s="168">
        <f t="shared" ref="E280:M280" si="70">E79+E150+E203+E269</f>
        <v>96.87</v>
      </c>
      <c r="F280" s="168">
        <f t="shared" si="70"/>
        <v>14.3</v>
      </c>
      <c r="G280" s="168" t="e">
        <f t="shared" si="70"/>
        <v>#VALUE!</v>
      </c>
      <c r="H280" s="168">
        <f t="shared" si="70"/>
        <v>37.46</v>
      </c>
      <c r="I280" s="168" t="e">
        <f t="shared" si="70"/>
        <v>#VALUE!</v>
      </c>
      <c r="J280" s="168">
        <f t="shared" si="70"/>
        <v>44.91</v>
      </c>
      <c r="K280" s="168" t="e">
        <f t="shared" si="70"/>
        <v>#VALUE!</v>
      </c>
      <c r="L280" s="168">
        <f t="shared" si="70"/>
        <v>0</v>
      </c>
      <c r="M280" s="168">
        <f t="shared" si="70"/>
        <v>0</v>
      </c>
      <c r="N280" s="170"/>
      <c r="O280" s="170"/>
      <c r="P280" s="170"/>
      <c r="Q280" s="170"/>
      <c r="R280" s="549"/>
      <c r="S280" s="549"/>
      <c r="T280" s="549"/>
      <c r="U280" s="549"/>
    </row>
    <row r="281" spans="1:21" ht="15" customHeight="1">
      <c r="A281" s="9" t="s">
        <v>430</v>
      </c>
      <c r="B281" s="624" t="s">
        <v>429</v>
      </c>
      <c r="C281" s="625"/>
      <c r="D281" s="625"/>
      <c r="E281" s="625"/>
    </row>
  </sheetData>
  <mergeCells count="252">
    <mergeCell ref="A270:A280"/>
    <mergeCell ref="R270:R280"/>
    <mergeCell ref="S270:S280"/>
    <mergeCell ref="S193:S203"/>
    <mergeCell ref="R182:R192"/>
    <mergeCell ref="A193:A203"/>
    <mergeCell ref="R249:R252"/>
    <mergeCell ref="C238:C248"/>
    <mergeCell ref="R238:R248"/>
    <mergeCell ref="B238:B248"/>
    <mergeCell ref="B216:B226"/>
    <mergeCell ref="C216:C226"/>
    <mergeCell ref="A216:A226"/>
    <mergeCell ref="R216:R226"/>
    <mergeCell ref="A259:A269"/>
    <mergeCell ref="B259:C269"/>
    <mergeCell ref="R259:R269"/>
    <mergeCell ref="S249:S252"/>
    <mergeCell ref="A249:A252"/>
    <mergeCell ref="B249:B252"/>
    <mergeCell ref="R193:R203"/>
    <mergeCell ref="C227:C237"/>
    <mergeCell ref="C249:C252"/>
    <mergeCell ref="B281:E281"/>
    <mergeCell ref="S6:S7"/>
    <mergeCell ref="S163:S167"/>
    <mergeCell ref="S168:S178"/>
    <mergeCell ref="S182:S192"/>
    <mergeCell ref="S205:S215"/>
    <mergeCell ref="S227:S237"/>
    <mergeCell ref="S238:S248"/>
    <mergeCell ref="B270:C280"/>
    <mergeCell ref="S34:S36"/>
    <mergeCell ref="S37:S39"/>
    <mergeCell ref="S40:S44"/>
    <mergeCell ref="S81:S85"/>
    <mergeCell ref="C253:C258"/>
    <mergeCell ref="B253:B258"/>
    <mergeCell ref="S152:S162"/>
    <mergeCell ref="S129:S139"/>
    <mergeCell ref="S140:S150"/>
    <mergeCell ref="S86:S91"/>
    <mergeCell ref="S92:S95"/>
    <mergeCell ref="S96:S99"/>
    <mergeCell ref="S100:S109"/>
    <mergeCell ref="A238:A248"/>
    <mergeCell ref="S259:S269"/>
    <mergeCell ref="B168:B178"/>
    <mergeCell ref="C168:C178"/>
    <mergeCell ref="R168:R178"/>
    <mergeCell ref="C179:C181"/>
    <mergeCell ref="B179:B181"/>
    <mergeCell ref="A179:A181"/>
    <mergeCell ref="A168:A178"/>
    <mergeCell ref="R179:R181"/>
    <mergeCell ref="A205:A215"/>
    <mergeCell ref="B205:B215"/>
    <mergeCell ref="C205:C215"/>
    <mergeCell ref="R205:R215"/>
    <mergeCell ref="A227:A237"/>
    <mergeCell ref="B227:B237"/>
    <mergeCell ref="R227:R237"/>
    <mergeCell ref="A182:A192"/>
    <mergeCell ref="B182:B192"/>
    <mergeCell ref="C182:C192"/>
    <mergeCell ref="B193:C203"/>
    <mergeCell ref="S179:S181"/>
    <mergeCell ref="R253:R258"/>
    <mergeCell ref="A253:A258"/>
    <mergeCell ref="A110:A119"/>
    <mergeCell ref="B110:B119"/>
    <mergeCell ref="C110:C119"/>
    <mergeCell ref="R110:R119"/>
    <mergeCell ref="A120:A128"/>
    <mergeCell ref="B120:B128"/>
    <mergeCell ref="C120:C128"/>
    <mergeCell ref="R120:R128"/>
    <mergeCell ref="A163:A167"/>
    <mergeCell ref="B129:B139"/>
    <mergeCell ref="C129:C139"/>
    <mergeCell ref="R129:R139"/>
    <mergeCell ref="A140:A150"/>
    <mergeCell ref="B140:C150"/>
    <mergeCell ref="R140:R150"/>
    <mergeCell ref="A152:A162"/>
    <mergeCell ref="B152:B162"/>
    <mergeCell ref="C152:C162"/>
    <mergeCell ref="R152:R162"/>
    <mergeCell ref="A129:A139"/>
    <mergeCell ref="B163:B167"/>
    <mergeCell ref="C163:C167"/>
    <mergeCell ref="R163:R167"/>
    <mergeCell ref="A151:U151"/>
    <mergeCell ref="A96:A99"/>
    <mergeCell ref="B96:B99"/>
    <mergeCell ref="C96:C99"/>
    <mergeCell ref="R96:R99"/>
    <mergeCell ref="A100:A109"/>
    <mergeCell ref="B100:B109"/>
    <mergeCell ref="C100:C109"/>
    <mergeCell ref="R100:R109"/>
    <mergeCell ref="A86:A91"/>
    <mergeCell ref="B86:B91"/>
    <mergeCell ref="C86:C91"/>
    <mergeCell ref="R86:R91"/>
    <mergeCell ref="A92:A95"/>
    <mergeCell ref="B92:B95"/>
    <mergeCell ref="C92:C95"/>
    <mergeCell ref="A69:A79"/>
    <mergeCell ref="B69:C79"/>
    <mergeCell ref="N69:Q79"/>
    <mergeCell ref="R69:R79"/>
    <mergeCell ref="A81:A85"/>
    <mergeCell ref="B81:B85"/>
    <mergeCell ref="C81:C85"/>
    <mergeCell ref="R81:R85"/>
    <mergeCell ref="R92:R95"/>
    <mergeCell ref="A65:A68"/>
    <mergeCell ref="B65:B68"/>
    <mergeCell ref="C65:C68"/>
    <mergeCell ref="R65:R68"/>
    <mergeCell ref="A46:A49"/>
    <mergeCell ref="B46:B49"/>
    <mergeCell ref="C46:C49"/>
    <mergeCell ref="R46:R49"/>
    <mergeCell ref="A50:A60"/>
    <mergeCell ref="B50:B60"/>
    <mergeCell ref="C50:C60"/>
    <mergeCell ref="R50:R60"/>
    <mergeCell ref="A61:A64"/>
    <mergeCell ref="B61:B64"/>
    <mergeCell ref="C61:C64"/>
    <mergeCell ref="R61:R64"/>
    <mergeCell ref="A34:A36"/>
    <mergeCell ref="B34:B36"/>
    <mergeCell ref="R34:R36"/>
    <mergeCell ref="C37:C39"/>
    <mergeCell ref="B3:R3"/>
    <mergeCell ref="A9:A19"/>
    <mergeCell ref="B9:B19"/>
    <mergeCell ref="C9:C19"/>
    <mergeCell ref="R9:R19"/>
    <mergeCell ref="R20:R22"/>
    <mergeCell ref="E6:M6"/>
    <mergeCell ref="A6:A7"/>
    <mergeCell ref="B6:B7"/>
    <mergeCell ref="C6:C7"/>
    <mergeCell ref="D6:D7"/>
    <mergeCell ref="R6:R7"/>
    <mergeCell ref="A4:U4"/>
    <mergeCell ref="S9:S19"/>
    <mergeCell ref="T6:T7"/>
    <mergeCell ref="U6:U7"/>
    <mergeCell ref="A8:U8"/>
    <mergeCell ref="T9:T19"/>
    <mergeCell ref="C23:C26"/>
    <mergeCell ref="C34:C36"/>
    <mergeCell ref="U9:U19"/>
    <mergeCell ref="T20:T22"/>
    <mergeCell ref="U20:U22"/>
    <mergeCell ref="S20:S22"/>
    <mergeCell ref="A20:A22"/>
    <mergeCell ref="B20:B22"/>
    <mergeCell ref="C20:C22"/>
    <mergeCell ref="A23:A26"/>
    <mergeCell ref="A40:A45"/>
    <mergeCell ref="B40:B45"/>
    <mergeCell ref="C40:C45"/>
    <mergeCell ref="R40:R45"/>
    <mergeCell ref="T27:T33"/>
    <mergeCell ref="U27:U33"/>
    <mergeCell ref="T34:T36"/>
    <mergeCell ref="U34:U36"/>
    <mergeCell ref="T37:T39"/>
    <mergeCell ref="U37:U39"/>
    <mergeCell ref="T40:T44"/>
    <mergeCell ref="A37:A39"/>
    <mergeCell ref="B37:B39"/>
    <mergeCell ref="R37:R39"/>
    <mergeCell ref="R23:R26"/>
    <mergeCell ref="A27:A33"/>
    <mergeCell ref="U40:U44"/>
    <mergeCell ref="T23:T26"/>
    <mergeCell ref="B23:B26"/>
    <mergeCell ref="S46:S49"/>
    <mergeCell ref="S50:S60"/>
    <mergeCell ref="S61:S64"/>
    <mergeCell ref="C27:C33"/>
    <mergeCell ref="R27:R33"/>
    <mergeCell ref="U23:U26"/>
    <mergeCell ref="S23:S26"/>
    <mergeCell ref="S27:S33"/>
    <mergeCell ref="T46:T49"/>
    <mergeCell ref="U46:U49"/>
    <mergeCell ref="B27:B33"/>
    <mergeCell ref="T50:T60"/>
    <mergeCell ref="U50:U60"/>
    <mergeCell ref="T61:T64"/>
    <mergeCell ref="U61:U64"/>
    <mergeCell ref="T65:T68"/>
    <mergeCell ref="U65:U68"/>
    <mergeCell ref="S69:S79"/>
    <mergeCell ref="T69:T79"/>
    <mergeCell ref="U69:U79"/>
    <mergeCell ref="T270:T280"/>
    <mergeCell ref="U270:U280"/>
    <mergeCell ref="S1:U3"/>
    <mergeCell ref="A80:U80"/>
    <mergeCell ref="T182:T192"/>
    <mergeCell ref="U182:U192"/>
    <mergeCell ref="T193:T203"/>
    <mergeCell ref="U193:U203"/>
    <mergeCell ref="A204:U204"/>
    <mergeCell ref="T205:T215"/>
    <mergeCell ref="U205:U215"/>
    <mergeCell ref="T227:T237"/>
    <mergeCell ref="U227:U237"/>
    <mergeCell ref="T129:T139"/>
    <mergeCell ref="U129:U139"/>
    <mergeCell ref="T140:T150"/>
    <mergeCell ref="U140:U150"/>
    <mergeCell ref="T152:T162"/>
    <mergeCell ref="S65:S68"/>
    <mergeCell ref="S110:S119"/>
    <mergeCell ref="T86:T91"/>
    <mergeCell ref="U86:U91"/>
    <mergeCell ref="S120:S128"/>
    <mergeCell ref="T110:T119"/>
    <mergeCell ref="U110:U119"/>
    <mergeCell ref="T120:T128"/>
    <mergeCell ref="U120:U128"/>
    <mergeCell ref="T259:T269"/>
    <mergeCell ref="U259:U269"/>
    <mergeCell ref="U152:U162"/>
    <mergeCell ref="T163:T167"/>
    <mergeCell ref="U163:U167"/>
    <mergeCell ref="T168:T178"/>
    <mergeCell ref="U168:U178"/>
    <mergeCell ref="T96:T99"/>
    <mergeCell ref="U96:U99"/>
    <mergeCell ref="T100:T109"/>
    <mergeCell ref="U100:U109"/>
    <mergeCell ref="T81:T85"/>
    <mergeCell ref="T179:T181"/>
    <mergeCell ref="U179:U181"/>
    <mergeCell ref="U81:U85"/>
    <mergeCell ref="T92:T95"/>
    <mergeCell ref="U92:U95"/>
    <mergeCell ref="T238:T248"/>
    <mergeCell ref="U238:U248"/>
    <mergeCell ref="T249:T252"/>
    <mergeCell ref="U249:U25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fitToHeight="99" orientation="portrait" r:id="rId1"/>
  <rowBreaks count="4" manualBreakCount="4">
    <brk id="39" max="18" man="1"/>
    <brk id="91" max="18" man="1"/>
    <brk id="150" max="18" man="1"/>
    <brk id="215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409"/>
  <sheetViews>
    <sheetView view="pageBreakPreview" topLeftCell="A350" zoomScale="70" zoomScaleNormal="90" zoomScaleSheetLayoutView="70" workbookViewId="0">
      <selection activeCell="L383" sqref="L383"/>
    </sheetView>
  </sheetViews>
  <sheetFormatPr defaultRowHeight="15"/>
  <cols>
    <col min="1" max="1" width="5" style="9" customWidth="1"/>
    <col min="2" max="2" width="21.28515625" style="8" customWidth="1"/>
    <col min="3" max="3" width="15.7109375" style="222" customWidth="1"/>
    <col min="4" max="4" width="15.28515625" style="234" customWidth="1"/>
    <col min="5" max="5" width="10.140625" style="3" customWidth="1"/>
    <col min="6" max="6" width="13.42578125" style="3" customWidth="1"/>
    <col min="7" max="7" width="11" style="41" hidden="1" customWidth="1"/>
    <col min="8" max="8" width="12.85546875" style="3" customWidth="1"/>
    <col min="9" max="9" width="10" style="41" hidden="1" customWidth="1"/>
    <col min="10" max="10" width="11.5703125" style="3" customWidth="1"/>
    <col min="11" max="11" width="10.42578125" style="41" hidden="1" customWidth="1"/>
    <col min="12" max="12" width="13.28515625" style="3" customWidth="1"/>
    <col min="13" max="13" width="11.85546875" style="41" hidden="1" customWidth="1"/>
    <col min="14" max="14" width="21.85546875" style="12" hidden="1" customWidth="1"/>
    <col min="15" max="15" width="13" style="12" hidden="1" customWidth="1"/>
    <col min="16" max="16" width="16.5703125" style="12" hidden="1" customWidth="1"/>
    <col min="17" max="17" width="1.42578125" style="12" hidden="1" customWidth="1"/>
    <col min="18" max="18" width="53.42578125" style="4" customWidth="1"/>
    <col min="19" max="19" width="17.28515625" style="42" hidden="1" customWidth="1"/>
    <col min="20" max="20" width="14.5703125" style="42" hidden="1" customWidth="1"/>
    <col min="21" max="21" width="6.5703125" style="90" hidden="1" customWidth="1"/>
    <col min="22" max="22" width="48.140625" style="2" customWidth="1"/>
    <col min="23" max="23" width="104.7109375" style="2" customWidth="1"/>
  </cols>
  <sheetData>
    <row r="1" spans="1:23" ht="15.75" customHeight="1">
      <c r="B1" s="43"/>
      <c r="C1" s="245"/>
      <c r="D1" s="246"/>
      <c r="E1" s="45"/>
      <c r="F1" s="45"/>
      <c r="G1" s="45"/>
      <c r="H1" s="45"/>
      <c r="I1" s="45"/>
      <c r="J1" s="45"/>
      <c r="K1" s="45"/>
      <c r="L1" s="45"/>
      <c r="M1" s="45"/>
      <c r="N1" s="46"/>
      <c r="O1" s="46"/>
      <c r="P1" s="46"/>
      <c r="Q1" s="46"/>
      <c r="R1" s="687" t="s">
        <v>442</v>
      </c>
      <c r="S1" s="502"/>
      <c r="T1" s="686"/>
      <c r="U1" s="686"/>
      <c r="V1" s="247" t="s">
        <v>571</v>
      </c>
    </row>
    <row r="2" spans="1:23">
      <c r="B2" s="43"/>
      <c r="C2" s="245"/>
      <c r="D2" s="246"/>
      <c r="E2" s="45"/>
      <c r="F2" s="45"/>
      <c r="G2" s="45"/>
      <c r="H2" s="45"/>
      <c r="I2" s="45"/>
      <c r="J2" s="45"/>
      <c r="K2" s="45"/>
      <c r="L2" s="45"/>
      <c r="M2" s="45"/>
      <c r="N2" s="46"/>
      <c r="O2" s="46"/>
      <c r="P2" s="46"/>
      <c r="Q2" s="46"/>
      <c r="R2" s="688"/>
      <c r="S2" s="686"/>
      <c r="T2" s="686"/>
      <c r="U2" s="686"/>
      <c r="V2" s="247" t="s">
        <v>575</v>
      </c>
    </row>
    <row r="3" spans="1:23" ht="18.75" customHeight="1">
      <c r="B3" s="43"/>
      <c r="C3" s="245"/>
      <c r="D3" s="246"/>
      <c r="E3" s="45"/>
      <c r="F3" s="45"/>
      <c r="G3" s="45"/>
      <c r="H3" s="45"/>
      <c r="I3" s="45"/>
      <c r="J3" s="45"/>
      <c r="K3" s="45"/>
      <c r="L3" s="45"/>
      <c r="M3" s="45"/>
      <c r="N3" s="46"/>
      <c r="O3" s="46"/>
      <c r="P3" s="46"/>
      <c r="Q3" s="46"/>
      <c r="R3" s="688"/>
      <c r="S3" s="686"/>
      <c r="T3" s="686"/>
      <c r="U3" s="686"/>
      <c r="V3" s="247" t="s">
        <v>578</v>
      </c>
    </row>
    <row r="4" spans="1:23">
      <c r="B4" s="43"/>
      <c r="C4" s="245"/>
      <c r="D4" s="246"/>
      <c r="E4" s="45"/>
      <c r="F4" s="45"/>
      <c r="G4" s="45"/>
      <c r="H4" s="45"/>
      <c r="I4" s="45"/>
      <c r="J4" s="45"/>
      <c r="K4" s="45"/>
      <c r="L4" s="45"/>
      <c r="M4" s="45"/>
      <c r="N4" s="46"/>
      <c r="O4" s="46"/>
      <c r="P4" s="46"/>
      <c r="Q4" s="46"/>
      <c r="R4" s="359"/>
      <c r="S4" s="686"/>
      <c r="T4" s="686"/>
      <c r="U4" s="686"/>
    </row>
    <row r="5" spans="1:23">
      <c r="B5" s="581" t="s">
        <v>69</v>
      </c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686"/>
      <c r="T5" s="686"/>
      <c r="U5" s="686"/>
    </row>
    <row r="6" spans="1:23">
      <c r="A6" s="581" t="s">
        <v>428</v>
      </c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  <c r="Q6" s="581"/>
      <c r="R6" s="581"/>
      <c r="S6" s="581"/>
      <c r="T6" s="581"/>
      <c r="U6" s="581"/>
    </row>
    <row r="7" spans="1:23">
      <c r="B7" s="48"/>
      <c r="C7" s="215"/>
      <c r="D7" s="215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360"/>
      <c r="S7" s="48"/>
      <c r="T7" s="48"/>
      <c r="U7" s="2"/>
    </row>
    <row r="8" spans="1:23" ht="15" customHeight="1">
      <c r="A8" s="476" t="s">
        <v>19</v>
      </c>
      <c r="B8" s="476" t="s">
        <v>104</v>
      </c>
      <c r="C8" s="476" t="s">
        <v>0</v>
      </c>
      <c r="D8" s="476" t="s">
        <v>1</v>
      </c>
      <c r="E8" s="685" t="s">
        <v>105</v>
      </c>
      <c r="F8" s="685"/>
      <c r="G8" s="685"/>
      <c r="H8" s="685"/>
      <c r="I8" s="685"/>
      <c r="J8" s="685"/>
      <c r="K8" s="685"/>
      <c r="L8" s="685"/>
      <c r="M8" s="685"/>
      <c r="N8" s="171"/>
      <c r="O8" s="171"/>
      <c r="P8" s="171"/>
      <c r="Q8" s="171"/>
      <c r="R8" s="592" t="s">
        <v>80</v>
      </c>
      <c r="S8" s="507" t="s">
        <v>426</v>
      </c>
      <c r="T8" s="507" t="s">
        <v>327</v>
      </c>
      <c r="U8" s="507" t="s">
        <v>328</v>
      </c>
    </row>
    <row r="9" spans="1:23" s="23" customFormat="1" ht="90.75" customHeight="1">
      <c r="A9" s="476"/>
      <c r="B9" s="476"/>
      <c r="C9" s="476"/>
      <c r="D9" s="476"/>
      <c r="E9" s="92" t="s">
        <v>250</v>
      </c>
      <c r="F9" s="92" t="s">
        <v>246</v>
      </c>
      <c r="G9" s="93" t="s">
        <v>251</v>
      </c>
      <c r="H9" s="92" t="s">
        <v>252</v>
      </c>
      <c r="I9" s="93" t="s">
        <v>251</v>
      </c>
      <c r="J9" s="92" t="s">
        <v>248</v>
      </c>
      <c r="K9" s="93" t="s">
        <v>251</v>
      </c>
      <c r="L9" s="92" t="s">
        <v>249</v>
      </c>
      <c r="M9" s="93" t="s">
        <v>251</v>
      </c>
      <c r="N9" s="172" t="s">
        <v>31</v>
      </c>
      <c r="O9" s="172" t="s">
        <v>32</v>
      </c>
      <c r="P9" s="172" t="s">
        <v>170</v>
      </c>
      <c r="Q9" s="172" t="s">
        <v>34</v>
      </c>
      <c r="R9" s="592"/>
      <c r="S9" s="507"/>
      <c r="T9" s="507"/>
      <c r="U9" s="507"/>
      <c r="V9" s="248"/>
      <c r="W9" s="248"/>
    </row>
    <row r="10" spans="1:23" ht="12.75" customHeight="1">
      <c r="A10" s="496" t="s">
        <v>90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8"/>
    </row>
    <row r="11" spans="1:23" ht="30.75" customHeight="1">
      <c r="A11" s="652" t="s">
        <v>73</v>
      </c>
      <c r="B11" s="473" t="s">
        <v>416</v>
      </c>
      <c r="C11" s="649" t="s">
        <v>169</v>
      </c>
      <c r="D11" s="139" t="s">
        <v>10</v>
      </c>
      <c r="E11" s="366">
        <f>F11+H11+J11+L11</f>
        <v>19.308</v>
      </c>
      <c r="F11" s="371">
        <f>F13</f>
        <v>18.681999999999999</v>
      </c>
      <c r="G11" s="371">
        <f t="shared" ref="G11:L11" si="0">G13</f>
        <v>0</v>
      </c>
      <c r="H11" s="371">
        <f t="shared" si="0"/>
        <v>0.626</v>
      </c>
      <c r="I11" s="371">
        <f t="shared" si="0"/>
        <v>0</v>
      </c>
      <c r="J11" s="371">
        <f t="shared" si="0"/>
        <v>0</v>
      </c>
      <c r="K11" s="371">
        <f t="shared" si="0"/>
        <v>0</v>
      </c>
      <c r="L11" s="371">
        <f t="shared" si="0"/>
        <v>0</v>
      </c>
      <c r="M11" s="173" t="s">
        <v>334</v>
      </c>
      <c r="N11" s="174" t="e">
        <f>#REF!+N14+N27+N36+N44+N47+#REF!+N49+#REF!+N52+#REF!+N55</f>
        <v>#REF!</v>
      </c>
      <c r="O11" s="174" t="e">
        <f>#REF!+O14+O27+O36+O44+O47+#REF!+O49+#REF!+O52+#REF!+O55</f>
        <v>#REF!</v>
      </c>
      <c r="P11" s="174" t="e">
        <f>#REF!+P14+P27+P36+P44+P47+#REF!+P49+#REF!+P52+#REF!+P55</f>
        <v>#REF!</v>
      </c>
      <c r="Q11" s="174" t="e">
        <f>#REF!+Q14+Q27+Q36+Q44+Q47+#REF!+Q49+#REF!+Q52+#REF!+Q55</f>
        <v>#REF!</v>
      </c>
      <c r="R11" s="655" t="s">
        <v>674</v>
      </c>
      <c r="S11" s="63" t="s">
        <v>346</v>
      </c>
      <c r="T11" s="179" t="s">
        <v>336</v>
      </c>
      <c r="U11" s="189" t="s">
        <v>333</v>
      </c>
      <c r="V11" s="357" t="s">
        <v>588</v>
      </c>
      <c r="W11" s="247"/>
    </row>
    <row r="12" spans="1:23" ht="30" customHeight="1">
      <c r="A12" s="653"/>
      <c r="B12" s="474"/>
      <c r="C12" s="650"/>
      <c r="D12" s="363" t="s">
        <v>2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174"/>
      <c r="P12" s="174"/>
      <c r="Q12" s="174"/>
      <c r="R12" s="656"/>
      <c r="S12" s="257"/>
      <c r="T12" s="179"/>
      <c r="U12" s="189"/>
      <c r="V12" s="357" t="s">
        <v>580</v>
      </c>
      <c r="W12" s="247"/>
    </row>
    <row r="13" spans="1:23" ht="36" customHeight="1">
      <c r="A13" s="654"/>
      <c r="B13" s="475"/>
      <c r="C13" s="651"/>
      <c r="D13" s="363" t="s">
        <v>3</v>
      </c>
      <c r="E13" s="365">
        <f>F13+H13+J13+L13</f>
        <v>19.308</v>
      </c>
      <c r="F13" s="365">
        <v>18.681999999999999</v>
      </c>
      <c r="G13" s="365"/>
      <c r="H13" s="365">
        <v>0.626</v>
      </c>
      <c r="I13" s="366"/>
      <c r="J13" s="366"/>
      <c r="K13" s="366"/>
      <c r="L13" s="366"/>
      <c r="M13" s="173"/>
      <c r="N13" s="174"/>
      <c r="O13" s="174"/>
      <c r="P13" s="174"/>
      <c r="Q13" s="174"/>
      <c r="R13" s="657"/>
      <c r="S13" s="257"/>
      <c r="T13" s="179"/>
      <c r="U13" s="189"/>
      <c r="V13" s="357" t="s">
        <v>581</v>
      </c>
      <c r="W13" s="247"/>
    </row>
    <row r="14" spans="1:23" ht="30.75" customHeight="1">
      <c r="A14" s="652" t="s">
        <v>74</v>
      </c>
      <c r="B14" s="473" t="s">
        <v>417</v>
      </c>
      <c r="C14" s="649" t="s">
        <v>169</v>
      </c>
      <c r="D14" s="139" t="s">
        <v>10</v>
      </c>
      <c r="E14" s="366">
        <f>F14+H14+J14+L14</f>
        <v>140.48099999999999</v>
      </c>
      <c r="F14" s="371">
        <f>F16+F17</f>
        <v>0</v>
      </c>
      <c r="G14" s="371">
        <f t="shared" ref="G14:L14" si="1">G16+G17</f>
        <v>0</v>
      </c>
      <c r="H14" s="371">
        <f t="shared" si="1"/>
        <v>140.48099999999999</v>
      </c>
      <c r="I14" s="371">
        <f t="shared" si="1"/>
        <v>0</v>
      </c>
      <c r="J14" s="371">
        <f t="shared" si="1"/>
        <v>0</v>
      </c>
      <c r="K14" s="371">
        <f t="shared" si="1"/>
        <v>0</v>
      </c>
      <c r="L14" s="371">
        <f t="shared" si="1"/>
        <v>0</v>
      </c>
      <c r="M14" s="139"/>
      <c r="N14" s="175"/>
      <c r="O14" s="175"/>
      <c r="P14" s="140"/>
      <c r="Q14" s="175"/>
      <c r="R14" s="751" t="s">
        <v>721</v>
      </c>
      <c r="S14" s="178">
        <v>74</v>
      </c>
      <c r="T14" s="180" t="s">
        <v>338</v>
      </c>
      <c r="U14" s="190" t="s">
        <v>422</v>
      </c>
      <c r="V14" s="357" t="s">
        <v>588</v>
      </c>
      <c r="W14" s="247"/>
    </row>
    <row r="15" spans="1:23" ht="29.25" customHeight="1">
      <c r="A15" s="653"/>
      <c r="B15" s="474"/>
      <c r="C15" s="650"/>
      <c r="D15" s="363" t="s">
        <v>2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75"/>
      <c r="O15" s="175"/>
      <c r="P15" s="140"/>
      <c r="Q15" s="175"/>
      <c r="R15" s="752"/>
      <c r="S15" s="178"/>
      <c r="T15" s="180"/>
      <c r="U15" s="190"/>
      <c r="V15" s="357"/>
      <c r="W15" s="247"/>
    </row>
    <row r="16" spans="1:23" ht="17.25" customHeight="1">
      <c r="A16" s="653"/>
      <c r="B16" s="474"/>
      <c r="C16" s="650"/>
      <c r="D16" s="363" t="s">
        <v>5</v>
      </c>
      <c r="E16" s="367">
        <f>F16+H16+J16+L16</f>
        <v>70</v>
      </c>
      <c r="F16" s="367"/>
      <c r="G16" s="367"/>
      <c r="H16" s="367">
        <v>70</v>
      </c>
      <c r="I16" s="139"/>
      <c r="J16" s="139"/>
      <c r="K16" s="139"/>
      <c r="L16" s="139"/>
      <c r="M16" s="139"/>
      <c r="N16" s="175"/>
      <c r="O16" s="175"/>
      <c r="P16" s="140"/>
      <c r="Q16" s="175"/>
      <c r="R16" s="752"/>
      <c r="S16" s="178"/>
      <c r="T16" s="180"/>
      <c r="U16" s="190"/>
      <c r="V16" s="357"/>
      <c r="W16" s="247"/>
    </row>
    <row r="17" spans="1:23" ht="15.75" customHeight="1">
      <c r="A17" s="654"/>
      <c r="B17" s="475"/>
      <c r="C17" s="651"/>
      <c r="D17" s="364" t="s">
        <v>6</v>
      </c>
      <c r="E17" s="365">
        <f>F17+H17+J17+L17</f>
        <v>70.480999999999995</v>
      </c>
      <c r="F17" s="367"/>
      <c r="G17" s="367"/>
      <c r="H17" s="367">
        <v>70.480999999999995</v>
      </c>
      <c r="I17" s="139"/>
      <c r="J17" s="139"/>
      <c r="K17" s="139"/>
      <c r="L17" s="139"/>
      <c r="M17" s="139"/>
      <c r="N17" s="175"/>
      <c r="O17" s="175"/>
      <c r="P17" s="140"/>
      <c r="Q17" s="175"/>
      <c r="R17" s="753"/>
      <c r="S17" s="178"/>
      <c r="T17" s="180"/>
      <c r="U17" s="190"/>
      <c r="V17" s="357"/>
      <c r="W17" s="247"/>
    </row>
    <row r="18" spans="1:23" ht="38.25" customHeight="1">
      <c r="A18" s="652" t="s">
        <v>75</v>
      </c>
      <c r="B18" s="473" t="s">
        <v>418</v>
      </c>
      <c r="C18" s="649" t="s">
        <v>169</v>
      </c>
      <c r="D18" s="139" t="s">
        <v>10</v>
      </c>
      <c r="E18" s="366">
        <f>F18+H18+J18+L18</f>
        <v>47.328000000000003</v>
      </c>
      <c r="F18" s="268">
        <f>F20</f>
        <v>0</v>
      </c>
      <c r="G18" s="268">
        <f t="shared" ref="G18:L18" si="2">G20</f>
        <v>0</v>
      </c>
      <c r="H18" s="268">
        <f t="shared" si="2"/>
        <v>47.328000000000003</v>
      </c>
      <c r="I18" s="268">
        <f t="shared" si="2"/>
        <v>0</v>
      </c>
      <c r="J18" s="268">
        <f t="shared" si="2"/>
        <v>0</v>
      </c>
      <c r="K18" s="268">
        <f t="shared" si="2"/>
        <v>0</v>
      </c>
      <c r="L18" s="268">
        <f t="shared" si="2"/>
        <v>0</v>
      </c>
      <c r="M18" s="139"/>
      <c r="N18" s="175"/>
      <c r="O18" s="175"/>
      <c r="P18" s="140"/>
      <c r="Q18" s="175"/>
      <c r="R18" s="751" t="s">
        <v>720</v>
      </c>
      <c r="S18" s="178">
        <v>38</v>
      </c>
      <c r="T18" s="180" t="s">
        <v>337</v>
      </c>
      <c r="U18" s="190" t="s">
        <v>422</v>
      </c>
      <c r="V18" s="357" t="s">
        <v>588</v>
      </c>
      <c r="W18" s="247"/>
    </row>
    <row r="19" spans="1:23" ht="17.25" customHeight="1">
      <c r="A19" s="653"/>
      <c r="B19" s="474"/>
      <c r="C19" s="650"/>
      <c r="D19" s="363" t="s">
        <v>2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75"/>
      <c r="O19" s="175"/>
      <c r="P19" s="140"/>
      <c r="Q19" s="175"/>
      <c r="R19" s="752"/>
      <c r="S19" s="178"/>
      <c r="T19" s="180"/>
      <c r="U19" s="190"/>
      <c r="V19" s="357"/>
      <c r="W19" s="247"/>
    </row>
    <row r="20" spans="1:23" ht="38.25" customHeight="1">
      <c r="A20" s="654"/>
      <c r="B20" s="475"/>
      <c r="C20" s="651"/>
      <c r="D20" s="363" t="s">
        <v>5</v>
      </c>
      <c r="E20" s="367">
        <f>F20+H20+J20+L20</f>
        <v>47.328000000000003</v>
      </c>
      <c r="F20" s="364"/>
      <c r="G20" s="364"/>
      <c r="H20" s="133">
        <v>47.328000000000003</v>
      </c>
      <c r="I20" s="364"/>
      <c r="J20" s="364"/>
      <c r="K20" s="364"/>
      <c r="L20" s="364"/>
      <c r="M20" s="139"/>
      <c r="N20" s="175"/>
      <c r="O20" s="175"/>
      <c r="P20" s="140"/>
      <c r="Q20" s="175"/>
      <c r="R20" s="753"/>
      <c r="S20" s="178"/>
      <c r="T20" s="180"/>
      <c r="U20" s="190"/>
      <c r="V20" s="357"/>
      <c r="W20" s="247"/>
    </row>
    <row r="21" spans="1:23" ht="27" customHeight="1">
      <c r="A21" s="652" t="s">
        <v>76</v>
      </c>
      <c r="B21" s="473" t="s">
        <v>419</v>
      </c>
      <c r="C21" s="649" t="s">
        <v>169</v>
      </c>
      <c r="D21" s="139" t="s">
        <v>10</v>
      </c>
      <c r="E21" s="366">
        <f>F21+H21+J21+L21</f>
        <v>13.548999999999999</v>
      </c>
      <c r="F21" s="268">
        <f>F23</f>
        <v>0</v>
      </c>
      <c r="G21" s="268">
        <f t="shared" ref="G21:L21" si="3">G23</f>
        <v>0</v>
      </c>
      <c r="H21" s="268">
        <f t="shared" si="3"/>
        <v>13.548999999999999</v>
      </c>
      <c r="I21" s="268">
        <f t="shared" si="3"/>
        <v>0</v>
      </c>
      <c r="J21" s="268">
        <f t="shared" si="3"/>
        <v>0</v>
      </c>
      <c r="K21" s="268">
        <f t="shared" si="3"/>
        <v>0</v>
      </c>
      <c r="L21" s="268">
        <f t="shared" si="3"/>
        <v>0</v>
      </c>
      <c r="M21" s="139"/>
      <c r="N21" s="175"/>
      <c r="O21" s="175"/>
      <c r="P21" s="140"/>
      <c r="Q21" s="175"/>
      <c r="R21" s="751" t="s">
        <v>719</v>
      </c>
      <c r="S21" s="178">
        <v>19</v>
      </c>
      <c r="T21" s="180" t="s">
        <v>339</v>
      </c>
      <c r="U21" s="189" t="s">
        <v>333</v>
      </c>
      <c r="V21" s="357" t="s">
        <v>588</v>
      </c>
      <c r="W21" s="247"/>
    </row>
    <row r="22" spans="1:23" ht="27.75" customHeight="1">
      <c r="A22" s="653"/>
      <c r="B22" s="474"/>
      <c r="C22" s="650"/>
      <c r="D22" s="363" t="s">
        <v>2</v>
      </c>
      <c r="E22" s="139"/>
      <c r="F22" s="139"/>
      <c r="G22" s="139"/>
      <c r="H22" s="139"/>
      <c r="I22" s="139"/>
      <c r="J22" s="139"/>
      <c r="K22" s="139"/>
      <c r="L22" s="139"/>
      <c r="M22" s="139"/>
      <c r="N22" s="175"/>
      <c r="O22" s="175"/>
      <c r="P22" s="140"/>
      <c r="Q22" s="175"/>
      <c r="R22" s="752"/>
      <c r="S22" s="178"/>
      <c r="T22" s="180"/>
      <c r="U22" s="189"/>
      <c r="V22" s="357"/>
      <c r="W22" s="247"/>
    </row>
    <row r="23" spans="1:23" ht="44.25" customHeight="1">
      <c r="A23" s="654"/>
      <c r="B23" s="475"/>
      <c r="C23" s="651"/>
      <c r="D23" s="363" t="s">
        <v>5</v>
      </c>
      <c r="E23" s="367">
        <f>F23+H23+J23+L23</f>
        <v>13.548999999999999</v>
      </c>
      <c r="F23" s="364"/>
      <c r="G23" s="364"/>
      <c r="H23" s="133">
        <v>13.548999999999999</v>
      </c>
      <c r="I23" s="364"/>
      <c r="J23" s="364"/>
      <c r="K23" s="364"/>
      <c r="L23" s="364"/>
      <c r="M23" s="139"/>
      <c r="N23" s="175"/>
      <c r="O23" s="175"/>
      <c r="P23" s="140"/>
      <c r="Q23" s="175"/>
      <c r="R23" s="753"/>
      <c r="S23" s="178"/>
      <c r="T23" s="180"/>
      <c r="U23" s="189"/>
      <c r="V23" s="357"/>
      <c r="W23" s="247"/>
    </row>
    <row r="24" spans="1:23" ht="33" customHeight="1">
      <c r="A24" s="652" t="s">
        <v>84</v>
      </c>
      <c r="B24" s="473" t="s">
        <v>677</v>
      </c>
      <c r="C24" s="649" t="s">
        <v>169</v>
      </c>
      <c r="D24" s="139" t="s">
        <v>10</v>
      </c>
      <c r="E24" s="366">
        <f>F24+H24+J24+L24</f>
        <v>73.777000000000001</v>
      </c>
      <c r="F24" s="268">
        <f>F26</f>
        <v>0</v>
      </c>
      <c r="G24" s="268">
        <f t="shared" ref="G24:L24" si="4">G26</f>
        <v>0</v>
      </c>
      <c r="H24" s="268">
        <f t="shared" si="4"/>
        <v>73.777000000000001</v>
      </c>
      <c r="I24" s="268">
        <f t="shared" si="4"/>
        <v>0</v>
      </c>
      <c r="J24" s="268">
        <f t="shared" si="4"/>
        <v>0</v>
      </c>
      <c r="K24" s="268">
        <f t="shared" si="4"/>
        <v>0</v>
      </c>
      <c r="L24" s="268">
        <f t="shared" si="4"/>
        <v>0</v>
      </c>
      <c r="M24" s="139"/>
      <c r="N24" s="175"/>
      <c r="O24" s="175"/>
      <c r="P24" s="140"/>
      <c r="Q24" s="175"/>
      <c r="R24" s="751" t="s">
        <v>718</v>
      </c>
      <c r="S24" s="105">
        <v>73.099999999999994</v>
      </c>
      <c r="T24" s="180" t="s">
        <v>332</v>
      </c>
      <c r="U24" s="189" t="s">
        <v>333</v>
      </c>
      <c r="V24" s="357" t="s">
        <v>588</v>
      </c>
    </row>
    <row r="25" spans="1:23" ht="25.5" customHeight="1">
      <c r="A25" s="653"/>
      <c r="B25" s="474"/>
      <c r="C25" s="650"/>
      <c r="D25" s="363" t="s">
        <v>2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75"/>
      <c r="O25" s="175"/>
      <c r="P25" s="140"/>
      <c r="Q25" s="175"/>
      <c r="R25" s="752"/>
      <c r="S25" s="105"/>
      <c r="T25" s="180"/>
      <c r="U25" s="189"/>
      <c r="V25" s="357"/>
    </row>
    <row r="26" spans="1:23" ht="41.25" customHeight="1">
      <c r="A26" s="654"/>
      <c r="B26" s="475"/>
      <c r="C26" s="651"/>
      <c r="D26" s="363" t="s">
        <v>4</v>
      </c>
      <c r="E26" s="365">
        <f>F26+H26+J26+L26</f>
        <v>73.777000000000001</v>
      </c>
      <c r="F26" s="139"/>
      <c r="G26" s="139"/>
      <c r="H26" s="133">
        <v>73.777000000000001</v>
      </c>
      <c r="I26" s="139"/>
      <c r="J26" s="139"/>
      <c r="K26" s="139"/>
      <c r="L26" s="139"/>
      <c r="M26" s="139"/>
      <c r="N26" s="175"/>
      <c r="O26" s="175"/>
      <c r="P26" s="140"/>
      <c r="Q26" s="175"/>
      <c r="R26" s="753"/>
      <c r="S26" s="105"/>
      <c r="T26" s="180"/>
      <c r="U26" s="189"/>
      <c r="V26" s="357"/>
    </row>
    <row r="27" spans="1:23" ht="24" customHeight="1">
      <c r="A27" s="652" t="s">
        <v>85</v>
      </c>
      <c r="B27" s="473" t="s">
        <v>675</v>
      </c>
      <c r="C27" s="649" t="s">
        <v>169</v>
      </c>
      <c r="D27" s="139" t="s">
        <v>10</v>
      </c>
      <c r="E27" s="366">
        <f>F27+H27+J27+L27</f>
        <v>4.6609999999999996</v>
      </c>
      <c r="F27" s="139">
        <f>F29</f>
        <v>4.51</v>
      </c>
      <c r="G27" s="139">
        <f t="shared" ref="G27:L27" si="5">G29</f>
        <v>0</v>
      </c>
      <c r="H27" s="268">
        <f t="shared" si="5"/>
        <v>0.151</v>
      </c>
      <c r="I27" s="139">
        <f t="shared" si="5"/>
        <v>0</v>
      </c>
      <c r="J27" s="140">
        <f t="shared" si="5"/>
        <v>0</v>
      </c>
      <c r="K27" s="140">
        <f t="shared" si="5"/>
        <v>0</v>
      </c>
      <c r="L27" s="140">
        <f t="shared" si="5"/>
        <v>0</v>
      </c>
      <c r="M27" s="139"/>
      <c r="N27" s="175"/>
      <c r="O27" s="175"/>
      <c r="P27" s="140"/>
      <c r="Q27" s="175"/>
      <c r="R27" s="751" t="s">
        <v>717</v>
      </c>
      <c r="S27" s="178">
        <v>4</v>
      </c>
      <c r="T27" s="180" t="s">
        <v>331</v>
      </c>
      <c r="U27" s="189"/>
      <c r="V27" s="357" t="s">
        <v>588</v>
      </c>
    </row>
    <row r="28" spans="1:23" ht="21" customHeight="1">
      <c r="A28" s="653"/>
      <c r="B28" s="474"/>
      <c r="C28" s="650"/>
      <c r="D28" s="363" t="s">
        <v>2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75"/>
      <c r="O28" s="175"/>
      <c r="P28" s="140"/>
      <c r="Q28" s="175"/>
      <c r="R28" s="752"/>
      <c r="S28" s="178"/>
      <c r="T28" s="180"/>
      <c r="U28" s="189"/>
      <c r="V28" s="357"/>
    </row>
    <row r="29" spans="1:23" ht="33.75" customHeight="1">
      <c r="A29" s="654"/>
      <c r="B29" s="475"/>
      <c r="C29" s="651"/>
      <c r="D29" s="363" t="s">
        <v>5</v>
      </c>
      <c r="E29" s="365">
        <f>F29+H29+J29+L29</f>
        <v>4.6609999999999996</v>
      </c>
      <c r="F29" s="364">
        <v>4.51</v>
      </c>
      <c r="G29" s="364"/>
      <c r="H29" s="133">
        <v>0.151</v>
      </c>
      <c r="I29" s="364"/>
      <c r="J29" s="364"/>
      <c r="K29" s="364"/>
      <c r="L29" s="364"/>
      <c r="M29" s="139"/>
      <c r="N29" s="175"/>
      <c r="O29" s="175"/>
      <c r="P29" s="140"/>
      <c r="Q29" s="175"/>
      <c r="R29" s="753"/>
      <c r="S29" s="178"/>
      <c r="T29" s="180"/>
      <c r="U29" s="189"/>
      <c r="V29" s="357"/>
    </row>
    <row r="30" spans="1:23" ht="34.5" customHeight="1">
      <c r="A30" s="652" t="s">
        <v>86</v>
      </c>
      <c r="B30" s="473" t="s">
        <v>420</v>
      </c>
      <c r="C30" s="649" t="s">
        <v>169</v>
      </c>
      <c r="D30" s="139" t="s">
        <v>10</v>
      </c>
      <c r="E30" s="366">
        <f>F30+H30+J30+L30</f>
        <v>45.286999999999999</v>
      </c>
      <c r="F30" s="140">
        <f>F32</f>
        <v>0</v>
      </c>
      <c r="G30" s="139">
        <f t="shared" ref="G30:L30" si="6">G32</f>
        <v>0</v>
      </c>
      <c r="H30" s="268">
        <f t="shared" si="6"/>
        <v>45.286999999999999</v>
      </c>
      <c r="I30" s="139">
        <f t="shared" si="6"/>
        <v>0</v>
      </c>
      <c r="J30" s="140">
        <f t="shared" si="6"/>
        <v>0</v>
      </c>
      <c r="K30" s="140">
        <f t="shared" si="6"/>
        <v>0</v>
      </c>
      <c r="L30" s="140">
        <f t="shared" si="6"/>
        <v>0</v>
      </c>
      <c r="M30" s="139"/>
      <c r="N30" s="175"/>
      <c r="O30" s="175"/>
      <c r="P30" s="140"/>
      <c r="Q30" s="175"/>
      <c r="R30" s="751" t="s">
        <v>722</v>
      </c>
      <c r="S30" s="178">
        <v>34</v>
      </c>
      <c r="T30" s="180" t="s">
        <v>330</v>
      </c>
      <c r="U30" s="189"/>
      <c r="V30" s="357" t="s">
        <v>588</v>
      </c>
    </row>
    <row r="31" spans="1:23" ht="38.25" customHeight="1">
      <c r="A31" s="653"/>
      <c r="B31" s="474"/>
      <c r="C31" s="650"/>
      <c r="D31" s="363" t="s">
        <v>2</v>
      </c>
      <c r="E31" s="139"/>
      <c r="F31" s="139"/>
      <c r="G31" s="139"/>
      <c r="H31" s="139"/>
      <c r="I31" s="139"/>
      <c r="J31" s="139"/>
      <c r="K31" s="139"/>
      <c r="L31" s="139"/>
      <c r="M31" s="139"/>
      <c r="N31" s="175"/>
      <c r="O31" s="175"/>
      <c r="P31" s="140"/>
      <c r="Q31" s="175"/>
      <c r="R31" s="752"/>
      <c r="S31" s="178"/>
      <c r="T31" s="180"/>
      <c r="U31" s="189"/>
      <c r="V31" s="357"/>
    </row>
    <row r="32" spans="1:23" ht="24.75" customHeight="1">
      <c r="A32" s="654"/>
      <c r="B32" s="475"/>
      <c r="C32" s="651"/>
      <c r="D32" s="363" t="s">
        <v>6</v>
      </c>
      <c r="E32" s="365">
        <f>F32+H32+J32+L32</f>
        <v>45.286999999999999</v>
      </c>
      <c r="F32" s="364"/>
      <c r="G32" s="364"/>
      <c r="H32" s="133">
        <v>45.286999999999999</v>
      </c>
      <c r="I32" s="364"/>
      <c r="J32" s="364"/>
      <c r="K32" s="364"/>
      <c r="L32" s="364"/>
      <c r="M32" s="139"/>
      <c r="N32" s="175"/>
      <c r="O32" s="175"/>
      <c r="P32" s="140"/>
      <c r="Q32" s="175"/>
      <c r="R32" s="753"/>
      <c r="S32" s="178"/>
      <c r="T32" s="180"/>
      <c r="U32" s="189"/>
      <c r="V32" s="357"/>
    </row>
    <row r="33" spans="1:22" ht="30" customHeight="1">
      <c r="A33" s="652" t="s">
        <v>87</v>
      </c>
      <c r="B33" s="473" t="s">
        <v>421</v>
      </c>
      <c r="C33" s="649" t="s">
        <v>169</v>
      </c>
      <c r="D33" s="139" t="s">
        <v>10</v>
      </c>
      <c r="E33" s="366">
        <f>F33+H33+J33+L33</f>
        <v>107.998</v>
      </c>
      <c r="F33" s="268">
        <f>F35</f>
        <v>0</v>
      </c>
      <c r="G33" s="268">
        <f t="shared" ref="G33:L33" si="7">G35</f>
        <v>0</v>
      </c>
      <c r="H33" s="268">
        <f t="shared" si="7"/>
        <v>107.998</v>
      </c>
      <c r="I33" s="268">
        <f t="shared" si="7"/>
        <v>0</v>
      </c>
      <c r="J33" s="268">
        <f t="shared" si="7"/>
        <v>0</v>
      </c>
      <c r="K33" s="268">
        <f t="shared" si="7"/>
        <v>0</v>
      </c>
      <c r="L33" s="268">
        <f t="shared" si="7"/>
        <v>0</v>
      </c>
      <c r="M33" s="139"/>
      <c r="N33" s="140"/>
      <c r="O33" s="140"/>
      <c r="P33" s="140"/>
      <c r="Q33" s="140"/>
      <c r="R33" s="760" t="s">
        <v>723</v>
      </c>
      <c r="S33" s="178">
        <v>65</v>
      </c>
      <c r="T33" s="180" t="s">
        <v>402</v>
      </c>
      <c r="U33" s="190"/>
      <c r="V33" s="357" t="s">
        <v>588</v>
      </c>
    </row>
    <row r="34" spans="1:22" ht="27" customHeight="1">
      <c r="A34" s="653"/>
      <c r="B34" s="474"/>
      <c r="C34" s="650"/>
      <c r="D34" s="363" t="s">
        <v>2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40"/>
      <c r="O34" s="140"/>
      <c r="P34" s="140"/>
      <c r="Q34" s="140"/>
      <c r="R34" s="761"/>
      <c r="S34" s="178"/>
      <c r="T34" s="180"/>
      <c r="U34" s="190"/>
      <c r="V34" s="357"/>
    </row>
    <row r="35" spans="1:22" ht="28.5" customHeight="1">
      <c r="A35" s="654"/>
      <c r="B35" s="475"/>
      <c r="C35" s="651"/>
      <c r="D35" s="363" t="s">
        <v>6</v>
      </c>
      <c r="E35" s="365">
        <f>F35+H35+J35+L35</f>
        <v>107.998</v>
      </c>
      <c r="F35" s="364"/>
      <c r="G35" s="364"/>
      <c r="H35" s="133">
        <v>107.998</v>
      </c>
      <c r="I35" s="364"/>
      <c r="J35" s="364"/>
      <c r="K35" s="364"/>
      <c r="L35" s="364"/>
      <c r="M35" s="139"/>
      <c r="N35" s="140"/>
      <c r="O35" s="140"/>
      <c r="P35" s="140"/>
      <c r="Q35" s="140"/>
      <c r="R35" s="762"/>
      <c r="S35" s="178"/>
      <c r="T35" s="180"/>
      <c r="U35" s="190"/>
      <c r="V35" s="357"/>
    </row>
    <row r="36" spans="1:22" ht="52.5" customHeight="1">
      <c r="A36" s="652" t="s">
        <v>91</v>
      </c>
      <c r="B36" s="473" t="s">
        <v>676</v>
      </c>
      <c r="C36" s="649" t="s">
        <v>169</v>
      </c>
      <c r="D36" s="139" t="s">
        <v>10</v>
      </c>
      <c r="E36" s="366">
        <f>F36+H36+J36+L36</f>
        <v>117.2</v>
      </c>
      <c r="F36" s="140">
        <f>F38</f>
        <v>0</v>
      </c>
      <c r="G36" s="139">
        <f t="shared" ref="G36:L36" si="8">G38</f>
        <v>0</v>
      </c>
      <c r="H36" s="268">
        <f t="shared" si="8"/>
        <v>117.2</v>
      </c>
      <c r="I36" s="139">
        <f t="shared" si="8"/>
        <v>0</v>
      </c>
      <c r="J36" s="140">
        <f t="shared" si="8"/>
        <v>0</v>
      </c>
      <c r="K36" s="140">
        <f t="shared" si="8"/>
        <v>0</v>
      </c>
      <c r="L36" s="140">
        <f t="shared" si="8"/>
        <v>0</v>
      </c>
      <c r="M36" s="139"/>
      <c r="N36" s="175"/>
      <c r="O36" s="175"/>
      <c r="P36" s="140"/>
      <c r="Q36" s="175"/>
      <c r="R36" s="760" t="s">
        <v>724</v>
      </c>
      <c r="S36" s="178">
        <v>117.2</v>
      </c>
      <c r="T36" s="180" t="s">
        <v>403</v>
      </c>
      <c r="U36" s="190"/>
      <c r="V36" s="357" t="s">
        <v>588</v>
      </c>
    </row>
    <row r="37" spans="1:22" ht="31.5" customHeight="1">
      <c r="A37" s="653"/>
      <c r="B37" s="474"/>
      <c r="C37" s="650"/>
      <c r="D37" s="363" t="s">
        <v>2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75"/>
      <c r="O37" s="175"/>
      <c r="P37" s="140"/>
      <c r="Q37" s="175"/>
      <c r="R37" s="761"/>
      <c r="S37" s="178"/>
      <c r="T37" s="180"/>
      <c r="U37" s="190"/>
      <c r="V37" s="247"/>
    </row>
    <row r="38" spans="1:22" ht="63" customHeight="1">
      <c r="A38" s="654"/>
      <c r="B38" s="475"/>
      <c r="C38" s="651"/>
      <c r="D38" s="363" t="s">
        <v>7</v>
      </c>
      <c r="E38" s="365">
        <f>F38+H38+J38+L38</f>
        <v>117.2</v>
      </c>
      <c r="F38" s="364"/>
      <c r="G38" s="364"/>
      <c r="H38" s="364">
        <v>117.2</v>
      </c>
      <c r="I38" s="364"/>
      <c r="J38" s="364"/>
      <c r="K38" s="364"/>
      <c r="L38" s="364"/>
      <c r="M38" s="139"/>
      <c r="N38" s="175"/>
      <c r="O38" s="175"/>
      <c r="P38" s="140"/>
      <c r="Q38" s="175"/>
      <c r="R38" s="762"/>
      <c r="S38" s="178"/>
      <c r="T38" s="180"/>
      <c r="U38" s="190"/>
      <c r="V38" s="247"/>
    </row>
    <row r="39" spans="1:22" ht="33.75" customHeight="1">
      <c r="A39" s="652" t="s">
        <v>92</v>
      </c>
      <c r="B39" s="763" t="s">
        <v>678</v>
      </c>
      <c r="C39" s="766" t="s">
        <v>169</v>
      </c>
      <c r="D39" s="139" t="s">
        <v>10</v>
      </c>
      <c r="E39" s="366">
        <f>F39+H39+J39+L39</f>
        <v>72</v>
      </c>
      <c r="F39" s="140">
        <f>F41+F42</f>
        <v>0</v>
      </c>
      <c r="G39" s="139">
        <f t="shared" ref="G39:L39" si="9">G41+G42</f>
        <v>0</v>
      </c>
      <c r="H39" s="139">
        <f t="shared" si="9"/>
        <v>72</v>
      </c>
      <c r="I39" s="139">
        <f t="shared" si="9"/>
        <v>0</v>
      </c>
      <c r="J39" s="140">
        <f t="shared" si="9"/>
        <v>0</v>
      </c>
      <c r="K39" s="140">
        <f t="shared" si="9"/>
        <v>0</v>
      </c>
      <c r="L39" s="140">
        <f t="shared" si="9"/>
        <v>0</v>
      </c>
      <c r="M39" s="139"/>
      <c r="N39" s="140"/>
      <c r="O39" s="140"/>
      <c r="P39" s="140"/>
      <c r="Q39" s="140"/>
      <c r="R39" s="760" t="s">
        <v>725</v>
      </c>
      <c r="S39" s="178"/>
      <c r="T39" s="180"/>
      <c r="U39" s="190"/>
      <c r="V39" s="247"/>
    </row>
    <row r="40" spans="1:22" ht="18" customHeight="1">
      <c r="A40" s="653"/>
      <c r="B40" s="764"/>
      <c r="C40" s="766"/>
      <c r="D40" s="363" t="s">
        <v>2</v>
      </c>
      <c r="E40" s="139"/>
      <c r="F40" s="139"/>
      <c r="G40" s="139"/>
      <c r="H40" s="139"/>
      <c r="I40" s="139"/>
      <c r="J40" s="139"/>
      <c r="K40" s="139"/>
      <c r="L40" s="139"/>
      <c r="M40" s="372"/>
      <c r="N40" s="140"/>
      <c r="O40" s="140"/>
      <c r="P40" s="140"/>
      <c r="Q40" s="140"/>
      <c r="R40" s="761"/>
      <c r="S40" s="178"/>
      <c r="T40" s="180"/>
      <c r="U40" s="190"/>
      <c r="V40" s="247"/>
    </row>
    <row r="41" spans="1:22" ht="18" customHeight="1">
      <c r="A41" s="653"/>
      <c r="B41" s="764"/>
      <c r="C41" s="766"/>
      <c r="D41" s="363" t="s">
        <v>4</v>
      </c>
      <c r="E41" s="365">
        <f>F41+H41+J41+L41</f>
        <v>24</v>
      </c>
      <c r="F41" s="364"/>
      <c r="G41" s="364"/>
      <c r="H41" s="133">
        <v>24</v>
      </c>
      <c r="I41" s="364"/>
      <c r="J41" s="364"/>
      <c r="K41" s="364"/>
      <c r="L41" s="364"/>
      <c r="M41" s="372"/>
      <c r="N41" s="140"/>
      <c r="O41" s="140"/>
      <c r="P41" s="140"/>
      <c r="Q41" s="140"/>
      <c r="R41" s="762"/>
      <c r="S41" s="178"/>
      <c r="T41" s="180"/>
      <c r="U41" s="190"/>
      <c r="V41" s="247"/>
    </row>
    <row r="42" spans="1:22" ht="28.5" customHeight="1">
      <c r="A42" s="654"/>
      <c r="B42" s="765"/>
      <c r="C42" s="766"/>
      <c r="D42" s="363" t="s">
        <v>5</v>
      </c>
      <c r="E42" s="365">
        <f>F42+H42+J42+L42</f>
        <v>48</v>
      </c>
      <c r="F42" s="364"/>
      <c r="G42" s="364"/>
      <c r="H42" s="133">
        <v>48</v>
      </c>
      <c r="I42" s="364"/>
      <c r="J42" s="364"/>
      <c r="K42" s="364"/>
      <c r="L42" s="364"/>
      <c r="M42" s="372"/>
      <c r="N42" s="140"/>
      <c r="O42" s="140"/>
      <c r="P42" s="140"/>
      <c r="Q42" s="140"/>
      <c r="R42" s="370"/>
      <c r="S42" s="178"/>
      <c r="T42" s="180"/>
      <c r="U42" s="190"/>
      <c r="V42" s="247"/>
    </row>
    <row r="43" spans="1:22" ht="15" customHeight="1">
      <c r="A43" s="368"/>
      <c r="B43" s="754" t="s">
        <v>95</v>
      </c>
      <c r="C43" s="755"/>
      <c r="D43" s="373" t="s">
        <v>10</v>
      </c>
      <c r="E43" s="374">
        <f>E44+E45+E46+E47+E48</f>
        <v>646.07899999999995</v>
      </c>
      <c r="F43" s="374">
        <f t="shared" ref="F43:L43" si="10">F44+F45+F46+F47+F48</f>
        <v>23.192</v>
      </c>
      <c r="G43" s="374">
        <f t="shared" si="10"/>
        <v>0</v>
      </c>
      <c r="H43" s="374">
        <f t="shared" si="10"/>
        <v>622.88699999999994</v>
      </c>
      <c r="I43" s="374">
        <f t="shared" si="10"/>
        <v>0</v>
      </c>
      <c r="J43" s="374">
        <f t="shared" si="10"/>
        <v>0</v>
      </c>
      <c r="K43" s="374">
        <f t="shared" si="10"/>
        <v>0</v>
      </c>
      <c r="L43" s="374">
        <f t="shared" si="10"/>
        <v>0</v>
      </c>
      <c r="M43" s="375">
        <v>0</v>
      </c>
      <c r="N43" s="376"/>
      <c r="O43" s="376"/>
      <c r="P43" s="376"/>
      <c r="Q43" s="376"/>
      <c r="R43" s="658"/>
      <c r="S43" s="209" t="e">
        <f>S14+S18+S18+S21+S24+S27+S30+S33+S36+#REF!</f>
        <v>#REF!</v>
      </c>
      <c r="T43" s="187"/>
      <c r="U43" s="188"/>
    </row>
    <row r="44" spans="1:22" ht="15" customHeight="1">
      <c r="A44" s="369"/>
      <c r="B44" s="756"/>
      <c r="C44" s="757"/>
      <c r="D44" s="373" t="s">
        <v>3</v>
      </c>
      <c r="E44" s="374">
        <f>F44+H44+J44+L44</f>
        <v>19.308</v>
      </c>
      <c r="F44" s="374">
        <f>F13</f>
        <v>18.681999999999999</v>
      </c>
      <c r="G44" s="374">
        <f t="shared" ref="G44:L44" si="11">G13</f>
        <v>0</v>
      </c>
      <c r="H44" s="374">
        <f t="shared" si="11"/>
        <v>0.626</v>
      </c>
      <c r="I44" s="374">
        <f t="shared" si="11"/>
        <v>0</v>
      </c>
      <c r="J44" s="374">
        <f t="shared" si="11"/>
        <v>0</v>
      </c>
      <c r="K44" s="374">
        <f t="shared" si="11"/>
        <v>0</v>
      </c>
      <c r="L44" s="374">
        <f t="shared" si="11"/>
        <v>0</v>
      </c>
      <c r="M44" s="377"/>
      <c r="N44" s="378"/>
      <c r="O44" s="378"/>
      <c r="P44" s="378"/>
      <c r="Q44" s="378"/>
      <c r="R44" s="659"/>
      <c r="S44" s="299"/>
      <c r="T44" s="300"/>
      <c r="U44" s="301"/>
    </row>
    <row r="45" spans="1:22" ht="15" customHeight="1">
      <c r="A45" s="369"/>
      <c r="B45" s="756"/>
      <c r="C45" s="757"/>
      <c r="D45" s="373" t="s">
        <v>4</v>
      </c>
      <c r="E45" s="379">
        <f t="shared" ref="E45:G45" si="12">E26</f>
        <v>73.777000000000001</v>
      </c>
      <c r="F45" s="379">
        <f t="shared" si="12"/>
        <v>0</v>
      </c>
      <c r="G45" s="379">
        <f t="shared" si="12"/>
        <v>0</v>
      </c>
      <c r="H45" s="379">
        <f>H26</f>
        <v>73.777000000000001</v>
      </c>
      <c r="I45" s="379">
        <f t="shared" ref="I45:L45" si="13">I26</f>
        <v>0</v>
      </c>
      <c r="J45" s="379">
        <f t="shared" si="13"/>
        <v>0</v>
      </c>
      <c r="K45" s="379">
        <f t="shared" si="13"/>
        <v>0</v>
      </c>
      <c r="L45" s="379">
        <f t="shared" si="13"/>
        <v>0</v>
      </c>
      <c r="M45" s="377"/>
      <c r="N45" s="378"/>
      <c r="O45" s="378"/>
      <c r="P45" s="378"/>
      <c r="Q45" s="378"/>
      <c r="R45" s="659"/>
      <c r="S45" s="299"/>
      <c r="T45" s="300"/>
      <c r="U45" s="301"/>
    </row>
    <row r="46" spans="1:22" ht="15" customHeight="1">
      <c r="A46" s="369"/>
      <c r="B46" s="756"/>
      <c r="C46" s="757"/>
      <c r="D46" s="373" t="s">
        <v>5</v>
      </c>
      <c r="E46" s="374">
        <f t="shared" ref="E46:E48" si="14">F46+H46+J46+L46</f>
        <v>209.315</v>
      </c>
      <c r="F46" s="380">
        <f>F16+F20+F23+F26+F29</f>
        <v>4.51</v>
      </c>
      <c r="G46" s="380">
        <f t="shared" ref="G46:L46" si="15">G16+G20+G23+G26+G29</f>
        <v>0</v>
      </c>
      <c r="H46" s="380">
        <f t="shared" si="15"/>
        <v>204.80500000000001</v>
      </c>
      <c r="I46" s="380">
        <f t="shared" si="15"/>
        <v>0</v>
      </c>
      <c r="J46" s="380">
        <f t="shared" si="15"/>
        <v>0</v>
      </c>
      <c r="K46" s="380">
        <f t="shared" si="15"/>
        <v>0</v>
      </c>
      <c r="L46" s="380">
        <f t="shared" si="15"/>
        <v>0</v>
      </c>
      <c r="M46" s="377"/>
      <c r="N46" s="378"/>
      <c r="O46" s="378"/>
      <c r="P46" s="378"/>
      <c r="Q46" s="378"/>
      <c r="R46" s="659"/>
      <c r="S46" s="299"/>
      <c r="T46" s="300"/>
      <c r="U46" s="301"/>
    </row>
    <row r="47" spans="1:22" ht="15" customHeight="1">
      <c r="A47" s="369"/>
      <c r="B47" s="756"/>
      <c r="C47" s="757"/>
      <c r="D47" s="373" t="s">
        <v>6</v>
      </c>
      <c r="E47" s="374">
        <f t="shared" si="14"/>
        <v>178.47899999999998</v>
      </c>
      <c r="F47" s="380">
        <f>F17+F35</f>
        <v>0</v>
      </c>
      <c r="G47" s="380">
        <f t="shared" ref="G47:L47" si="16">G17+G35</f>
        <v>0</v>
      </c>
      <c r="H47" s="380">
        <f t="shared" si="16"/>
        <v>178.47899999999998</v>
      </c>
      <c r="I47" s="380">
        <f t="shared" si="16"/>
        <v>0</v>
      </c>
      <c r="J47" s="380">
        <f t="shared" si="16"/>
        <v>0</v>
      </c>
      <c r="K47" s="380">
        <f t="shared" si="16"/>
        <v>0</v>
      </c>
      <c r="L47" s="380">
        <f t="shared" si="16"/>
        <v>0</v>
      </c>
      <c r="M47" s="377"/>
      <c r="N47" s="378"/>
      <c r="O47" s="378"/>
      <c r="P47" s="378"/>
      <c r="Q47" s="378"/>
      <c r="R47" s="659"/>
      <c r="S47" s="299"/>
      <c r="T47" s="300"/>
      <c r="U47" s="301"/>
    </row>
    <row r="48" spans="1:22" ht="15" customHeight="1">
      <c r="A48" s="369"/>
      <c r="B48" s="758"/>
      <c r="C48" s="759"/>
      <c r="D48" s="373" t="s">
        <v>7</v>
      </c>
      <c r="E48" s="374">
        <f t="shared" si="14"/>
        <v>165.2</v>
      </c>
      <c r="F48" s="374">
        <f>F38+F42</f>
        <v>0</v>
      </c>
      <c r="G48" s="374">
        <f t="shared" ref="G48:L48" si="17">G38+G42</f>
        <v>0</v>
      </c>
      <c r="H48" s="374">
        <f t="shared" si="17"/>
        <v>165.2</v>
      </c>
      <c r="I48" s="374">
        <f t="shared" si="17"/>
        <v>0</v>
      </c>
      <c r="J48" s="374">
        <f t="shared" si="17"/>
        <v>0</v>
      </c>
      <c r="K48" s="374">
        <f t="shared" si="17"/>
        <v>0</v>
      </c>
      <c r="L48" s="374">
        <f t="shared" si="17"/>
        <v>0</v>
      </c>
      <c r="M48" s="377"/>
      <c r="N48" s="378"/>
      <c r="O48" s="378"/>
      <c r="P48" s="378"/>
      <c r="Q48" s="378"/>
      <c r="R48" s="659"/>
      <c r="S48" s="299"/>
      <c r="T48" s="300"/>
      <c r="U48" s="301"/>
    </row>
    <row r="49" spans="1:22" ht="18" customHeight="1">
      <c r="A49" s="496" t="s">
        <v>256</v>
      </c>
      <c r="B49" s="497"/>
      <c r="C49" s="497"/>
      <c r="D49" s="497"/>
      <c r="E49" s="497"/>
      <c r="F49" s="497"/>
      <c r="G49" s="497"/>
      <c r="H49" s="497"/>
      <c r="I49" s="497"/>
      <c r="J49" s="497"/>
      <c r="K49" s="497"/>
      <c r="L49" s="497"/>
      <c r="M49" s="497"/>
      <c r="N49" s="497"/>
      <c r="O49" s="497"/>
      <c r="P49" s="497"/>
      <c r="Q49" s="497"/>
      <c r="R49" s="497"/>
      <c r="S49" s="497"/>
      <c r="T49" s="497"/>
      <c r="U49" s="498"/>
    </row>
    <row r="50" spans="1:22" s="2" customFormat="1" ht="27.75" customHeight="1">
      <c r="A50" s="594" t="s">
        <v>93</v>
      </c>
      <c r="B50" s="669" t="s">
        <v>450</v>
      </c>
      <c r="C50" s="627" t="s">
        <v>767</v>
      </c>
      <c r="D50" s="113" t="s">
        <v>3</v>
      </c>
      <c r="E50" s="192">
        <f>F50+H50+J50+L50</f>
        <v>15.58</v>
      </c>
      <c r="F50" s="192">
        <f>F52</f>
        <v>0</v>
      </c>
      <c r="G50" s="113"/>
      <c r="H50" s="113">
        <f>H52</f>
        <v>15.12</v>
      </c>
      <c r="I50" s="113"/>
      <c r="J50" s="113">
        <f>J52</f>
        <v>0.46</v>
      </c>
      <c r="K50" s="113"/>
      <c r="L50" s="192">
        <f>L52</f>
        <v>0</v>
      </c>
      <c r="M50" s="113"/>
      <c r="N50" s="258">
        <f>SUM(N52:N52)</f>
        <v>0</v>
      </c>
      <c r="O50" s="258">
        <f>SUM(O52:O52)</f>
        <v>21.2</v>
      </c>
      <c r="P50" s="258">
        <f>SUM(P52:P52)</f>
        <v>0.64</v>
      </c>
      <c r="Q50" s="258">
        <f>SUM(Q52:Q52)</f>
        <v>0</v>
      </c>
      <c r="R50" s="662" t="s">
        <v>592</v>
      </c>
      <c r="S50" s="584" t="s">
        <v>346</v>
      </c>
      <c r="T50" s="578" t="s">
        <v>340</v>
      </c>
      <c r="U50" s="666" t="s">
        <v>335</v>
      </c>
    </row>
    <row r="51" spans="1:22" s="2" customFormat="1" ht="24.75" customHeight="1">
      <c r="A51" s="594"/>
      <c r="B51" s="669"/>
      <c r="C51" s="627"/>
      <c r="D51" s="254" t="s">
        <v>2</v>
      </c>
      <c r="E51" s="254"/>
      <c r="F51" s="254"/>
      <c r="G51" s="254"/>
      <c r="H51" s="254"/>
      <c r="I51" s="254"/>
      <c r="J51" s="254"/>
      <c r="K51" s="254"/>
      <c r="L51" s="254"/>
      <c r="M51" s="254"/>
      <c r="N51" s="259"/>
      <c r="O51" s="259"/>
      <c r="P51" s="259"/>
      <c r="Q51" s="259"/>
      <c r="R51" s="662"/>
      <c r="S51" s="584"/>
      <c r="T51" s="579"/>
      <c r="U51" s="667"/>
      <c r="V51" s="249"/>
    </row>
    <row r="52" spans="1:22" s="2" customFormat="1" ht="26.25" customHeight="1">
      <c r="A52" s="594"/>
      <c r="B52" s="669"/>
      <c r="C52" s="627"/>
      <c r="D52" s="254" t="s">
        <v>3</v>
      </c>
      <c r="E52" s="121">
        <f>F52+H52+J52+L52</f>
        <v>15.58</v>
      </c>
      <c r="F52" s="121">
        <v>0</v>
      </c>
      <c r="G52" s="254" t="s">
        <v>334</v>
      </c>
      <c r="H52" s="254">
        <v>15.12</v>
      </c>
      <c r="I52" s="254" t="s">
        <v>254</v>
      </c>
      <c r="J52" s="254">
        <v>0.46</v>
      </c>
      <c r="K52" s="254" t="s">
        <v>254</v>
      </c>
      <c r="L52" s="121">
        <v>0</v>
      </c>
      <c r="M52" s="254" t="s">
        <v>334</v>
      </c>
      <c r="N52" s="259">
        <v>0</v>
      </c>
      <c r="O52" s="259">
        <v>21.2</v>
      </c>
      <c r="P52" s="259">
        <v>0.64</v>
      </c>
      <c r="Q52" s="259">
        <v>0</v>
      </c>
      <c r="R52" s="662"/>
      <c r="S52" s="584"/>
      <c r="T52" s="670"/>
      <c r="U52" s="668"/>
    </row>
    <row r="53" spans="1:22" s="2" customFormat="1" ht="19.5" customHeight="1">
      <c r="A53" s="594" t="s">
        <v>94</v>
      </c>
      <c r="B53" s="669" t="s">
        <v>451</v>
      </c>
      <c r="C53" s="627" t="s">
        <v>768</v>
      </c>
      <c r="D53" s="113" t="s">
        <v>3</v>
      </c>
      <c r="E53" s="260">
        <f>F53+H53+J53+L53</f>
        <v>3.03</v>
      </c>
      <c r="F53" s="192">
        <f>F55</f>
        <v>0</v>
      </c>
      <c r="G53" s="113"/>
      <c r="H53" s="192">
        <f>H55</f>
        <v>3</v>
      </c>
      <c r="I53" s="113"/>
      <c r="J53" s="113">
        <f>J55</f>
        <v>0.03</v>
      </c>
      <c r="K53" s="113"/>
      <c r="L53" s="192">
        <f>L55</f>
        <v>0</v>
      </c>
      <c r="M53" s="113"/>
      <c r="N53" s="258">
        <f>SUM(N55:N55)</f>
        <v>0</v>
      </c>
      <c r="O53" s="258">
        <f>SUM(O55:O55)</f>
        <v>3</v>
      </c>
      <c r="P53" s="258">
        <f>SUM(P55:P55)</f>
        <v>0</v>
      </c>
      <c r="Q53" s="258">
        <f>SUM(Q55:Q55)</f>
        <v>0</v>
      </c>
      <c r="R53" s="662" t="s">
        <v>593</v>
      </c>
      <c r="S53" s="584" t="s">
        <v>346</v>
      </c>
      <c r="T53" s="578" t="s">
        <v>341</v>
      </c>
      <c r="U53" s="666" t="s">
        <v>335</v>
      </c>
    </row>
    <row r="54" spans="1:22" s="2" customFormat="1" ht="29.25" customHeight="1">
      <c r="A54" s="594"/>
      <c r="B54" s="669"/>
      <c r="C54" s="627"/>
      <c r="D54" s="254" t="s">
        <v>2</v>
      </c>
      <c r="E54" s="254">
        <f t="shared" ref="E54:E61" si="18">F54+H54+J54+L54</f>
        <v>0</v>
      </c>
      <c r="F54" s="254"/>
      <c r="G54" s="254"/>
      <c r="H54" s="254"/>
      <c r="I54" s="254"/>
      <c r="J54" s="254"/>
      <c r="K54" s="254"/>
      <c r="L54" s="254"/>
      <c r="M54" s="254"/>
      <c r="N54" s="259"/>
      <c r="O54" s="259"/>
      <c r="P54" s="259"/>
      <c r="Q54" s="259"/>
      <c r="R54" s="662"/>
      <c r="S54" s="584"/>
      <c r="T54" s="579"/>
      <c r="U54" s="667"/>
      <c r="V54" s="249"/>
    </row>
    <row r="55" spans="1:22" s="2" customFormat="1" ht="18.75" customHeight="1">
      <c r="A55" s="594"/>
      <c r="B55" s="669"/>
      <c r="C55" s="627"/>
      <c r="D55" s="254" t="s">
        <v>3</v>
      </c>
      <c r="E55" s="121">
        <f>F55+H55+J55+L55</f>
        <v>3.03</v>
      </c>
      <c r="F55" s="121">
        <v>0</v>
      </c>
      <c r="G55" s="254" t="s">
        <v>334</v>
      </c>
      <c r="H55" s="121">
        <v>3</v>
      </c>
      <c r="I55" s="254" t="s">
        <v>254</v>
      </c>
      <c r="J55" s="254">
        <v>0.03</v>
      </c>
      <c r="K55" s="254" t="s">
        <v>254</v>
      </c>
      <c r="L55" s="121">
        <v>0</v>
      </c>
      <c r="M55" s="254" t="s">
        <v>334</v>
      </c>
      <c r="N55" s="259">
        <v>0</v>
      </c>
      <c r="O55" s="259">
        <v>3</v>
      </c>
      <c r="P55" s="259">
        <v>0</v>
      </c>
      <c r="Q55" s="259">
        <v>0</v>
      </c>
      <c r="R55" s="662"/>
      <c r="S55" s="584"/>
      <c r="T55" s="670"/>
      <c r="U55" s="668"/>
    </row>
    <row r="56" spans="1:22" s="2" customFormat="1" ht="31.5" customHeight="1">
      <c r="A56" s="594" t="s">
        <v>96</v>
      </c>
      <c r="B56" s="669" t="s">
        <v>452</v>
      </c>
      <c r="C56" s="627" t="s">
        <v>768</v>
      </c>
      <c r="D56" s="113" t="s">
        <v>3</v>
      </c>
      <c r="E56" s="260">
        <f>F56+H56+J56+L56</f>
        <v>3.03</v>
      </c>
      <c r="F56" s="192">
        <f>F58</f>
        <v>0</v>
      </c>
      <c r="G56" s="113"/>
      <c r="H56" s="192">
        <f>H58</f>
        <v>3</v>
      </c>
      <c r="I56" s="113"/>
      <c r="J56" s="113">
        <f>J58</f>
        <v>0.03</v>
      </c>
      <c r="K56" s="113"/>
      <c r="L56" s="192">
        <f>L58</f>
        <v>0</v>
      </c>
      <c r="M56" s="113"/>
      <c r="N56" s="258">
        <f>SUM(N58:N58)</f>
        <v>0</v>
      </c>
      <c r="O56" s="258">
        <f>SUM(O58:O58)</f>
        <v>3</v>
      </c>
      <c r="P56" s="258">
        <f>SUM(P58:P58)</f>
        <v>0</v>
      </c>
      <c r="Q56" s="258">
        <f>SUM(Q58:Q58)</f>
        <v>0</v>
      </c>
      <c r="R56" s="662" t="s">
        <v>591</v>
      </c>
      <c r="S56" s="584" t="s">
        <v>346</v>
      </c>
      <c r="T56" s="578" t="s">
        <v>342</v>
      </c>
      <c r="U56" s="666" t="s">
        <v>335</v>
      </c>
    </row>
    <row r="57" spans="1:22" s="2" customFormat="1" ht="24" customHeight="1">
      <c r="A57" s="594"/>
      <c r="B57" s="669"/>
      <c r="C57" s="627"/>
      <c r="D57" s="254" t="s">
        <v>2</v>
      </c>
      <c r="E57" s="254"/>
      <c r="F57" s="254"/>
      <c r="G57" s="254"/>
      <c r="H57" s="121"/>
      <c r="I57" s="254"/>
      <c r="J57" s="254"/>
      <c r="K57" s="254"/>
      <c r="L57" s="254"/>
      <c r="M57" s="254"/>
      <c r="N57" s="259"/>
      <c r="O57" s="259"/>
      <c r="P57" s="259"/>
      <c r="Q57" s="259"/>
      <c r="R57" s="662"/>
      <c r="S57" s="584"/>
      <c r="T57" s="579"/>
      <c r="U57" s="667"/>
    </row>
    <row r="58" spans="1:22" s="2" customFormat="1" ht="28.5" customHeight="1">
      <c r="A58" s="594"/>
      <c r="B58" s="669"/>
      <c r="C58" s="627"/>
      <c r="D58" s="254" t="s">
        <v>3</v>
      </c>
      <c r="E58" s="254">
        <f t="shared" si="18"/>
        <v>3.03</v>
      </c>
      <c r="F58" s="121">
        <v>0</v>
      </c>
      <c r="G58" s="254" t="s">
        <v>334</v>
      </c>
      <c r="H58" s="121">
        <v>3</v>
      </c>
      <c r="I58" s="254" t="s">
        <v>254</v>
      </c>
      <c r="J58" s="254">
        <v>0.03</v>
      </c>
      <c r="K58" s="254" t="s">
        <v>254</v>
      </c>
      <c r="L58" s="121">
        <v>0</v>
      </c>
      <c r="M58" s="254" t="s">
        <v>334</v>
      </c>
      <c r="N58" s="259">
        <v>0</v>
      </c>
      <c r="O58" s="259">
        <v>3</v>
      </c>
      <c r="P58" s="259">
        <v>0</v>
      </c>
      <c r="Q58" s="259">
        <v>0</v>
      </c>
      <c r="R58" s="662"/>
      <c r="S58" s="584"/>
      <c r="T58" s="670"/>
      <c r="U58" s="668"/>
      <c r="V58" s="249"/>
    </row>
    <row r="59" spans="1:22" s="2" customFormat="1" ht="28.5" customHeight="1">
      <c r="A59" s="594" t="s">
        <v>97</v>
      </c>
      <c r="B59" s="669" t="s">
        <v>453</v>
      </c>
      <c r="C59" s="627" t="s">
        <v>768</v>
      </c>
      <c r="D59" s="113" t="s">
        <v>3</v>
      </c>
      <c r="E59" s="260">
        <f>F59+H59+J59+L59</f>
        <v>3.03</v>
      </c>
      <c r="F59" s="192">
        <f>F61</f>
        <v>0</v>
      </c>
      <c r="G59" s="113"/>
      <c r="H59" s="192">
        <f>H61</f>
        <v>3</v>
      </c>
      <c r="I59" s="113"/>
      <c r="J59" s="113">
        <f>J61</f>
        <v>0.03</v>
      </c>
      <c r="K59" s="113"/>
      <c r="L59" s="192">
        <f>L61</f>
        <v>0</v>
      </c>
      <c r="M59" s="113"/>
      <c r="N59" s="258">
        <f>SUM(N61:N61)</f>
        <v>0</v>
      </c>
      <c r="O59" s="258">
        <f>SUM(O61:O61)</f>
        <v>3</v>
      </c>
      <c r="P59" s="258">
        <f>SUM(P61:P61)</f>
        <v>0</v>
      </c>
      <c r="Q59" s="258">
        <f>SUM(Q61:Q61)</f>
        <v>0</v>
      </c>
      <c r="R59" s="662" t="s">
        <v>454</v>
      </c>
      <c r="S59" s="584" t="s">
        <v>346</v>
      </c>
      <c r="T59" s="578" t="s">
        <v>343</v>
      </c>
      <c r="U59" s="666" t="s">
        <v>335</v>
      </c>
    </row>
    <row r="60" spans="1:22" s="2" customFormat="1" ht="24" customHeight="1">
      <c r="A60" s="594"/>
      <c r="B60" s="669"/>
      <c r="C60" s="627"/>
      <c r="D60" s="254" t="s">
        <v>2</v>
      </c>
      <c r="E60" s="254">
        <f t="shared" si="18"/>
        <v>0</v>
      </c>
      <c r="F60" s="254"/>
      <c r="G60" s="254"/>
      <c r="H60" s="121"/>
      <c r="I60" s="254"/>
      <c r="J60" s="254"/>
      <c r="K60" s="254"/>
      <c r="L60" s="254"/>
      <c r="M60" s="254"/>
      <c r="N60" s="259"/>
      <c r="O60" s="259"/>
      <c r="P60" s="259"/>
      <c r="Q60" s="259"/>
      <c r="R60" s="662"/>
      <c r="S60" s="584"/>
      <c r="T60" s="579"/>
      <c r="U60" s="667"/>
    </row>
    <row r="61" spans="1:22" s="2" customFormat="1" ht="22.5" customHeight="1">
      <c r="A61" s="594"/>
      <c r="B61" s="669"/>
      <c r="C61" s="627"/>
      <c r="D61" s="254" t="s">
        <v>3</v>
      </c>
      <c r="E61" s="254">
        <f t="shared" si="18"/>
        <v>3.03</v>
      </c>
      <c r="F61" s="121">
        <v>0</v>
      </c>
      <c r="G61" s="254" t="s">
        <v>334</v>
      </c>
      <c r="H61" s="121">
        <v>3</v>
      </c>
      <c r="I61" s="254" t="s">
        <v>254</v>
      </c>
      <c r="J61" s="254">
        <v>0.03</v>
      </c>
      <c r="K61" s="254" t="s">
        <v>254</v>
      </c>
      <c r="L61" s="121">
        <v>0</v>
      </c>
      <c r="M61" s="254" t="s">
        <v>334</v>
      </c>
      <c r="N61" s="259">
        <v>0</v>
      </c>
      <c r="O61" s="259">
        <v>3</v>
      </c>
      <c r="P61" s="259">
        <v>0</v>
      </c>
      <c r="Q61" s="259">
        <v>0</v>
      </c>
      <c r="R61" s="662"/>
      <c r="S61" s="584"/>
      <c r="T61" s="670"/>
      <c r="U61" s="668"/>
    </row>
    <row r="62" spans="1:22" s="2" customFormat="1" ht="15.75" customHeight="1">
      <c r="A62" s="594" t="s">
        <v>98</v>
      </c>
      <c r="B62" s="671" t="s">
        <v>455</v>
      </c>
      <c r="C62" s="627" t="s">
        <v>456</v>
      </c>
      <c r="D62" s="113" t="s">
        <v>3</v>
      </c>
      <c r="E62" s="113">
        <f>E64</f>
        <v>5.2</v>
      </c>
      <c r="F62" s="192">
        <v>0</v>
      </c>
      <c r="G62" s="113"/>
      <c r="H62" s="113">
        <v>5.2</v>
      </c>
      <c r="I62" s="113"/>
      <c r="J62" s="192">
        <v>0</v>
      </c>
      <c r="K62" s="113"/>
      <c r="L62" s="192">
        <v>0</v>
      </c>
      <c r="M62" s="113"/>
      <c r="N62" s="258">
        <f>SUM(N64:N64)</f>
        <v>0</v>
      </c>
      <c r="O62" s="258">
        <f>SUM(O64:O64)</f>
        <v>0</v>
      </c>
      <c r="P62" s="258">
        <f>SUM(P64:P64)</f>
        <v>0.9</v>
      </c>
      <c r="Q62" s="258">
        <f>SUM(Q64:Q64)</f>
        <v>0</v>
      </c>
      <c r="R62" s="662" t="s">
        <v>457</v>
      </c>
      <c r="S62" s="577" t="s">
        <v>346</v>
      </c>
      <c r="T62" s="578" t="s">
        <v>347</v>
      </c>
      <c r="U62" s="666" t="s">
        <v>335</v>
      </c>
    </row>
    <row r="63" spans="1:22" s="2" customFormat="1" ht="17.25" customHeight="1">
      <c r="A63" s="594"/>
      <c r="B63" s="671"/>
      <c r="C63" s="627"/>
      <c r="D63" s="254" t="s">
        <v>2</v>
      </c>
      <c r="E63" s="254"/>
      <c r="F63" s="254"/>
      <c r="G63" s="254"/>
      <c r="H63" s="254"/>
      <c r="I63" s="254"/>
      <c r="J63" s="254"/>
      <c r="K63" s="254"/>
      <c r="L63" s="254"/>
      <c r="M63" s="254"/>
      <c r="N63" s="259"/>
      <c r="O63" s="259"/>
      <c r="P63" s="259"/>
      <c r="Q63" s="259"/>
      <c r="R63" s="662"/>
      <c r="S63" s="577"/>
      <c r="T63" s="579"/>
      <c r="U63" s="667"/>
    </row>
    <row r="64" spans="1:22" s="2" customFormat="1" ht="22.5" customHeight="1">
      <c r="A64" s="594"/>
      <c r="B64" s="671"/>
      <c r="C64" s="627"/>
      <c r="D64" s="254" t="s">
        <v>3</v>
      </c>
      <c r="E64" s="254">
        <f>F64+H64+J64+L64</f>
        <v>5.2</v>
      </c>
      <c r="F64" s="121">
        <v>0</v>
      </c>
      <c r="G64" s="254" t="s">
        <v>334</v>
      </c>
      <c r="H64" s="254">
        <v>5.2</v>
      </c>
      <c r="I64" s="254" t="s">
        <v>254</v>
      </c>
      <c r="J64" s="121">
        <v>0</v>
      </c>
      <c r="K64" s="254" t="s">
        <v>334</v>
      </c>
      <c r="L64" s="121">
        <v>0</v>
      </c>
      <c r="M64" s="254" t="s">
        <v>334</v>
      </c>
      <c r="N64" s="259">
        <v>0</v>
      </c>
      <c r="O64" s="259">
        <v>0</v>
      </c>
      <c r="P64" s="259">
        <v>0.9</v>
      </c>
      <c r="Q64" s="259">
        <v>0</v>
      </c>
      <c r="R64" s="662"/>
      <c r="S64" s="577"/>
      <c r="T64" s="670"/>
      <c r="U64" s="668"/>
    </row>
    <row r="65" spans="1:21" s="2" customFormat="1" ht="22.5" customHeight="1">
      <c r="A65" s="652" t="s">
        <v>458</v>
      </c>
      <c r="B65" s="672" t="s">
        <v>459</v>
      </c>
      <c r="C65" s="627" t="s">
        <v>173</v>
      </c>
      <c r="D65" s="113" t="s">
        <v>3</v>
      </c>
      <c r="E65" s="139">
        <f>E67</f>
        <v>2.5</v>
      </c>
      <c r="F65" s="140">
        <f t="shared" ref="F65:L65" si="19">F67</f>
        <v>0</v>
      </c>
      <c r="G65" s="140" t="str">
        <f t="shared" si="19"/>
        <v>-</v>
      </c>
      <c r="H65" s="140">
        <f t="shared" si="19"/>
        <v>0</v>
      </c>
      <c r="I65" s="139" t="str">
        <f t="shared" si="19"/>
        <v>+</v>
      </c>
      <c r="J65" s="139">
        <f t="shared" si="19"/>
        <v>2.5</v>
      </c>
      <c r="K65" s="139" t="str">
        <f t="shared" si="19"/>
        <v>-</v>
      </c>
      <c r="L65" s="140">
        <f t="shared" si="19"/>
        <v>0</v>
      </c>
      <c r="M65" s="113"/>
      <c r="N65" s="258">
        <f>SUM(N67:N67)</f>
        <v>0</v>
      </c>
      <c r="O65" s="258">
        <f>SUM(O67:O67)</f>
        <v>0</v>
      </c>
      <c r="P65" s="258">
        <f>SUM(P67:P67)</f>
        <v>0.9</v>
      </c>
      <c r="Q65" s="258">
        <f>SUM(Q67:Q67)</f>
        <v>0</v>
      </c>
      <c r="R65" s="662" t="s">
        <v>594</v>
      </c>
      <c r="S65" s="254"/>
      <c r="T65" s="261"/>
      <c r="U65" s="262"/>
    </row>
    <row r="66" spans="1:21" s="2" customFormat="1" ht="22.5" customHeight="1">
      <c r="A66" s="653"/>
      <c r="B66" s="672"/>
      <c r="C66" s="627"/>
      <c r="D66" s="254" t="s">
        <v>2</v>
      </c>
      <c r="E66" s="393"/>
      <c r="F66" s="394"/>
      <c r="G66" s="394"/>
      <c r="H66" s="394"/>
      <c r="I66" s="393"/>
      <c r="J66" s="393"/>
      <c r="K66" s="393"/>
      <c r="L66" s="394"/>
      <c r="M66" s="254"/>
      <c r="N66" s="259"/>
      <c r="O66" s="259"/>
      <c r="P66" s="259"/>
      <c r="Q66" s="259"/>
      <c r="R66" s="662"/>
      <c r="S66" s="254"/>
      <c r="T66" s="261"/>
      <c r="U66" s="262"/>
    </row>
    <row r="67" spans="1:21" s="2" customFormat="1" ht="22.5" customHeight="1">
      <c r="A67" s="654"/>
      <c r="B67" s="672"/>
      <c r="C67" s="627"/>
      <c r="D67" s="254" t="s">
        <v>3</v>
      </c>
      <c r="E67" s="393">
        <f>F67+H67+J67+L67</f>
        <v>2.5</v>
      </c>
      <c r="F67" s="394">
        <v>0</v>
      </c>
      <c r="G67" s="394" t="s">
        <v>334</v>
      </c>
      <c r="H67" s="394">
        <v>0</v>
      </c>
      <c r="I67" s="393" t="s">
        <v>254</v>
      </c>
      <c r="J67" s="394">
        <v>2.5</v>
      </c>
      <c r="K67" s="393" t="s">
        <v>334</v>
      </c>
      <c r="L67" s="394">
        <v>0</v>
      </c>
      <c r="M67" s="254" t="s">
        <v>334</v>
      </c>
      <c r="N67" s="259">
        <v>0</v>
      </c>
      <c r="O67" s="259">
        <v>0</v>
      </c>
      <c r="P67" s="259">
        <v>0.9</v>
      </c>
      <c r="Q67" s="259">
        <v>0</v>
      </c>
      <c r="R67" s="662"/>
      <c r="S67" s="254"/>
      <c r="T67" s="261"/>
      <c r="U67" s="262"/>
    </row>
    <row r="68" spans="1:21" s="2" customFormat="1" ht="22.5" customHeight="1">
      <c r="A68" s="652" t="s">
        <v>460</v>
      </c>
      <c r="B68" s="672" t="s">
        <v>461</v>
      </c>
      <c r="C68" s="627" t="s">
        <v>173</v>
      </c>
      <c r="D68" s="113" t="s">
        <v>3</v>
      </c>
      <c r="E68" s="139">
        <f>E70</f>
        <v>2.8</v>
      </c>
      <c r="F68" s="140">
        <f t="shared" ref="F68:L68" si="20">F70</f>
        <v>0</v>
      </c>
      <c r="G68" s="140" t="str">
        <f t="shared" si="20"/>
        <v>-</v>
      </c>
      <c r="H68" s="140">
        <f t="shared" si="20"/>
        <v>0</v>
      </c>
      <c r="I68" s="139" t="str">
        <f t="shared" si="20"/>
        <v>+</v>
      </c>
      <c r="J68" s="139">
        <f t="shared" si="20"/>
        <v>2.8</v>
      </c>
      <c r="K68" s="139" t="str">
        <f t="shared" si="20"/>
        <v>-</v>
      </c>
      <c r="L68" s="139">
        <f t="shared" si="20"/>
        <v>0</v>
      </c>
      <c r="M68" s="113"/>
      <c r="N68" s="258">
        <f>SUM(N70:N70)</f>
        <v>0</v>
      </c>
      <c r="O68" s="258">
        <f>SUM(O70:O70)</f>
        <v>0</v>
      </c>
      <c r="P68" s="258">
        <f>SUM(P70:P70)</f>
        <v>0.9</v>
      </c>
      <c r="Q68" s="258">
        <f>SUM(Q70:Q70)</f>
        <v>0</v>
      </c>
      <c r="R68" s="662" t="s">
        <v>595</v>
      </c>
      <c r="S68" s="254"/>
      <c r="T68" s="261"/>
      <c r="U68" s="262"/>
    </row>
    <row r="69" spans="1:21" s="2" customFormat="1" ht="22.5" customHeight="1">
      <c r="A69" s="653"/>
      <c r="B69" s="672"/>
      <c r="C69" s="627"/>
      <c r="D69" s="254" t="s">
        <v>2</v>
      </c>
      <c r="E69" s="393"/>
      <c r="F69" s="394"/>
      <c r="G69" s="394"/>
      <c r="H69" s="394"/>
      <c r="I69" s="393"/>
      <c r="J69" s="393"/>
      <c r="K69" s="393"/>
      <c r="L69" s="393"/>
      <c r="M69" s="254"/>
      <c r="N69" s="259"/>
      <c r="O69" s="259"/>
      <c r="P69" s="259"/>
      <c r="Q69" s="259"/>
      <c r="R69" s="662"/>
      <c r="S69" s="254"/>
      <c r="T69" s="261"/>
      <c r="U69" s="262"/>
    </row>
    <row r="70" spans="1:21" s="2" customFormat="1" ht="22.5" customHeight="1">
      <c r="A70" s="654"/>
      <c r="B70" s="672"/>
      <c r="C70" s="627"/>
      <c r="D70" s="254" t="s">
        <v>3</v>
      </c>
      <c r="E70" s="393">
        <f>F70+H70+J70+L70</f>
        <v>2.8</v>
      </c>
      <c r="F70" s="394">
        <v>0</v>
      </c>
      <c r="G70" s="394" t="s">
        <v>334</v>
      </c>
      <c r="H70" s="394">
        <v>0</v>
      </c>
      <c r="I70" s="393" t="s">
        <v>254</v>
      </c>
      <c r="J70" s="394">
        <v>2.8</v>
      </c>
      <c r="K70" s="393" t="s">
        <v>334</v>
      </c>
      <c r="L70" s="394">
        <v>0</v>
      </c>
      <c r="M70" s="254" t="s">
        <v>334</v>
      </c>
      <c r="N70" s="259">
        <v>0</v>
      </c>
      <c r="O70" s="259">
        <v>0</v>
      </c>
      <c r="P70" s="259">
        <v>0.9</v>
      </c>
      <c r="Q70" s="259">
        <v>0</v>
      </c>
      <c r="R70" s="662"/>
      <c r="S70" s="254"/>
      <c r="T70" s="261"/>
      <c r="U70" s="262"/>
    </row>
    <row r="71" spans="1:21" s="2" customFormat="1" ht="22.5" customHeight="1">
      <c r="A71" s="676" t="s">
        <v>462</v>
      </c>
      <c r="B71" s="674" t="s">
        <v>463</v>
      </c>
      <c r="C71" s="611" t="s">
        <v>771</v>
      </c>
      <c r="D71" s="113" t="s">
        <v>4</v>
      </c>
      <c r="E71" s="140">
        <f>E73</f>
        <v>8</v>
      </c>
      <c r="F71" s="140">
        <f t="shared" ref="F71:L71" si="21">F73</f>
        <v>0</v>
      </c>
      <c r="G71" s="140" t="str">
        <f t="shared" si="21"/>
        <v>-</v>
      </c>
      <c r="H71" s="140">
        <f t="shared" si="21"/>
        <v>7.76</v>
      </c>
      <c r="I71" s="140" t="str">
        <f t="shared" si="21"/>
        <v>+</v>
      </c>
      <c r="J71" s="140">
        <f t="shared" si="21"/>
        <v>0.24</v>
      </c>
      <c r="K71" s="140" t="str">
        <f t="shared" si="21"/>
        <v>-</v>
      </c>
      <c r="L71" s="140">
        <f t="shared" si="21"/>
        <v>0</v>
      </c>
      <c r="M71" s="254"/>
      <c r="N71" s="259"/>
      <c r="O71" s="259"/>
      <c r="P71" s="259"/>
      <c r="Q71" s="259"/>
      <c r="R71" s="679" t="s">
        <v>705</v>
      </c>
      <c r="S71" s="254"/>
      <c r="T71" s="261"/>
      <c r="U71" s="262"/>
    </row>
    <row r="72" spans="1:21" s="2" customFormat="1" ht="22.5" customHeight="1">
      <c r="A72" s="677"/>
      <c r="B72" s="674"/>
      <c r="C72" s="611"/>
      <c r="D72" s="254" t="s">
        <v>2</v>
      </c>
      <c r="E72" s="394"/>
      <c r="F72" s="394"/>
      <c r="G72" s="394"/>
      <c r="H72" s="394"/>
      <c r="I72" s="394"/>
      <c r="J72" s="394"/>
      <c r="K72" s="394"/>
      <c r="L72" s="394"/>
      <c r="M72" s="254"/>
      <c r="N72" s="259"/>
      <c r="O72" s="259"/>
      <c r="P72" s="259"/>
      <c r="Q72" s="259"/>
      <c r="R72" s="680"/>
      <c r="S72" s="254"/>
      <c r="T72" s="261"/>
      <c r="U72" s="262"/>
    </row>
    <row r="73" spans="1:21" s="2" customFormat="1" ht="13.5" customHeight="1">
      <c r="A73" s="678"/>
      <c r="B73" s="674"/>
      <c r="C73" s="611"/>
      <c r="D73" s="254" t="s">
        <v>4</v>
      </c>
      <c r="E73" s="394">
        <f>F73+H73+J73+L73</f>
        <v>8</v>
      </c>
      <c r="F73" s="394">
        <v>0</v>
      </c>
      <c r="G73" s="394" t="s">
        <v>334</v>
      </c>
      <c r="H73" s="394">
        <v>7.76</v>
      </c>
      <c r="I73" s="394" t="s">
        <v>254</v>
      </c>
      <c r="J73" s="394">
        <v>0.24</v>
      </c>
      <c r="K73" s="394" t="s">
        <v>334</v>
      </c>
      <c r="L73" s="394">
        <v>0</v>
      </c>
      <c r="M73" s="254"/>
      <c r="N73" s="259"/>
      <c r="O73" s="259"/>
      <c r="P73" s="259"/>
      <c r="Q73" s="259"/>
      <c r="R73" s="681"/>
      <c r="S73" s="254"/>
      <c r="T73" s="261"/>
      <c r="U73" s="262"/>
    </row>
    <row r="74" spans="1:21" s="2" customFormat="1" ht="21.75" customHeight="1">
      <c r="A74" s="660" t="s">
        <v>464</v>
      </c>
      <c r="B74" s="661" t="s">
        <v>465</v>
      </c>
      <c r="C74" s="611" t="s">
        <v>771</v>
      </c>
      <c r="D74" s="113" t="s">
        <v>10</v>
      </c>
      <c r="E74" s="191">
        <f>E76</f>
        <v>8</v>
      </c>
      <c r="F74" s="191">
        <v>0</v>
      </c>
      <c r="G74" s="191"/>
      <c r="H74" s="191">
        <f>H76</f>
        <v>7.76</v>
      </c>
      <c r="I74" s="191"/>
      <c r="J74" s="191">
        <f>J76</f>
        <v>0.24</v>
      </c>
      <c r="K74" s="191"/>
      <c r="L74" s="191">
        <v>0</v>
      </c>
      <c r="M74" s="254"/>
      <c r="N74" s="259"/>
      <c r="O74" s="259"/>
      <c r="P74" s="259"/>
      <c r="Q74" s="259"/>
      <c r="R74" s="662" t="s">
        <v>706</v>
      </c>
      <c r="S74" s="647">
        <v>8</v>
      </c>
      <c r="T74" s="663" t="s">
        <v>348</v>
      </c>
      <c r="U74" s="666" t="s">
        <v>349</v>
      </c>
    </row>
    <row r="75" spans="1:21" s="2" customFormat="1" ht="21.75" customHeight="1">
      <c r="A75" s="660"/>
      <c r="B75" s="661"/>
      <c r="C75" s="611"/>
      <c r="D75" s="254" t="s">
        <v>2</v>
      </c>
      <c r="E75" s="394"/>
      <c r="F75" s="394"/>
      <c r="G75" s="394"/>
      <c r="H75" s="394"/>
      <c r="I75" s="394"/>
      <c r="J75" s="394"/>
      <c r="K75" s="394"/>
      <c r="L75" s="394"/>
      <c r="M75" s="254"/>
      <c r="N75" s="259"/>
      <c r="O75" s="259"/>
      <c r="P75" s="259"/>
      <c r="Q75" s="259"/>
      <c r="R75" s="662"/>
      <c r="S75" s="647"/>
      <c r="T75" s="664"/>
      <c r="U75" s="667"/>
    </row>
    <row r="76" spans="1:21" s="2" customFormat="1" ht="13.5" customHeight="1">
      <c r="A76" s="660"/>
      <c r="B76" s="661"/>
      <c r="C76" s="611"/>
      <c r="D76" s="254" t="s">
        <v>5</v>
      </c>
      <c r="E76" s="394">
        <f>F76+H76+J76+L76</f>
        <v>8</v>
      </c>
      <c r="F76" s="394">
        <v>0</v>
      </c>
      <c r="G76" s="394" t="s">
        <v>334</v>
      </c>
      <c r="H76" s="394">
        <v>7.76</v>
      </c>
      <c r="I76" s="394" t="s">
        <v>334</v>
      </c>
      <c r="J76" s="394">
        <v>0.24</v>
      </c>
      <c r="K76" s="394" t="s">
        <v>334</v>
      </c>
      <c r="L76" s="394">
        <v>0</v>
      </c>
      <c r="M76" s="254" t="s">
        <v>334</v>
      </c>
      <c r="N76" s="259"/>
      <c r="O76" s="259"/>
      <c r="P76" s="259"/>
      <c r="Q76" s="259"/>
      <c r="R76" s="662"/>
      <c r="S76" s="647"/>
      <c r="T76" s="665"/>
      <c r="U76" s="668"/>
    </row>
    <row r="77" spans="1:21" s="2" customFormat="1" ht="21" customHeight="1">
      <c r="A77" s="660" t="s">
        <v>466</v>
      </c>
      <c r="B77" s="661" t="s">
        <v>467</v>
      </c>
      <c r="C77" s="611" t="s">
        <v>771</v>
      </c>
      <c r="D77" s="113" t="s">
        <v>10</v>
      </c>
      <c r="E77" s="278">
        <f>F77+H77+J77+L77</f>
        <v>6.4399999999999995</v>
      </c>
      <c r="F77" s="140">
        <f>F79</f>
        <v>0</v>
      </c>
      <c r="G77" s="139"/>
      <c r="H77" s="140">
        <f>H79</f>
        <v>5.38</v>
      </c>
      <c r="I77" s="139"/>
      <c r="J77" s="139">
        <f>J79</f>
        <v>1.06</v>
      </c>
      <c r="K77" s="139"/>
      <c r="L77" s="140">
        <f>L79</f>
        <v>0</v>
      </c>
      <c r="M77" s="254"/>
      <c r="N77" s="259"/>
      <c r="O77" s="259"/>
      <c r="P77" s="259"/>
      <c r="Q77" s="259"/>
      <c r="R77" s="662" t="s">
        <v>707</v>
      </c>
      <c r="S77" s="577">
        <v>5.9</v>
      </c>
      <c r="T77" s="663" t="s">
        <v>350</v>
      </c>
      <c r="U77" s="666" t="s">
        <v>349</v>
      </c>
    </row>
    <row r="78" spans="1:21" s="2" customFormat="1" ht="21.75" customHeight="1">
      <c r="A78" s="660"/>
      <c r="B78" s="661"/>
      <c r="C78" s="611"/>
      <c r="D78" s="254" t="s">
        <v>2</v>
      </c>
      <c r="E78" s="394"/>
      <c r="F78" s="394"/>
      <c r="G78" s="394"/>
      <c r="H78" s="394"/>
      <c r="I78" s="394"/>
      <c r="J78" s="394"/>
      <c r="K78" s="394"/>
      <c r="L78" s="394"/>
      <c r="M78" s="254"/>
      <c r="N78" s="259"/>
      <c r="O78" s="259"/>
      <c r="P78" s="259"/>
      <c r="Q78" s="259"/>
      <c r="R78" s="662"/>
      <c r="S78" s="577"/>
      <c r="T78" s="664"/>
      <c r="U78" s="667"/>
    </row>
    <row r="79" spans="1:21" s="2" customFormat="1" ht="16.5" customHeight="1">
      <c r="A79" s="660"/>
      <c r="B79" s="661"/>
      <c r="C79" s="611"/>
      <c r="D79" s="254" t="s">
        <v>3</v>
      </c>
      <c r="E79" s="394">
        <f>H79+J79</f>
        <v>6.4399999999999995</v>
      </c>
      <c r="F79" s="394">
        <v>0</v>
      </c>
      <c r="G79" s="394" t="s">
        <v>334</v>
      </c>
      <c r="H79" s="394">
        <v>5.38</v>
      </c>
      <c r="I79" s="394" t="s">
        <v>334</v>
      </c>
      <c r="J79" s="394">
        <v>1.06</v>
      </c>
      <c r="K79" s="394" t="s">
        <v>334</v>
      </c>
      <c r="L79" s="394">
        <v>0</v>
      </c>
      <c r="M79" s="254" t="s">
        <v>334</v>
      </c>
      <c r="N79" s="259"/>
      <c r="O79" s="259"/>
      <c r="P79" s="259"/>
      <c r="Q79" s="259"/>
      <c r="R79" s="662"/>
      <c r="S79" s="577"/>
      <c r="T79" s="665"/>
      <c r="U79" s="668"/>
    </row>
    <row r="80" spans="1:21" s="2" customFormat="1" ht="19.5" customHeight="1">
      <c r="A80" s="660" t="s">
        <v>468</v>
      </c>
      <c r="B80" s="661" t="s">
        <v>469</v>
      </c>
      <c r="C80" s="611" t="s">
        <v>771</v>
      </c>
      <c r="D80" s="113" t="s">
        <v>10</v>
      </c>
      <c r="E80" s="191">
        <f>E82</f>
        <v>18</v>
      </c>
      <c r="F80" s="191">
        <f>F82</f>
        <v>0</v>
      </c>
      <c r="G80" s="191"/>
      <c r="H80" s="191">
        <f>H82</f>
        <v>17.46</v>
      </c>
      <c r="I80" s="191"/>
      <c r="J80" s="191">
        <f>J82</f>
        <v>0.54</v>
      </c>
      <c r="K80" s="191"/>
      <c r="L80" s="191">
        <f>L82</f>
        <v>0</v>
      </c>
      <c r="M80" s="254"/>
      <c r="N80" s="259"/>
      <c r="O80" s="259"/>
      <c r="P80" s="259"/>
      <c r="Q80" s="259"/>
      <c r="R80" s="662" t="s">
        <v>708</v>
      </c>
      <c r="S80" s="647">
        <v>18</v>
      </c>
      <c r="T80" s="663" t="s">
        <v>344</v>
      </c>
      <c r="U80" s="666" t="s">
        <v>349</v>
      </c>
    </row>
    <row r="81" spans="1:21" s="2" customFormat="1" ht="21.75" customHeight="1">
      <c r="A81" s="660"/>
      <c r="B81" s="661"/>
      <c r="C81" s="611"/>
      <c r="D81" s="254" t="s">
        <v>2</v>
      </c>
      <c r="E81" s="394"/>
      <c r="F81" s="394"/>
      <c r="G81" s="394"/>
      <c r="H81" s="394"/>
      <c r="I81" s="394"/>
      <c r="J81" s="394"/>
      <c r="K81" s="394"/>
      <c r="L81" s="394"/>
      <c r="M81" s="254"/>
      <c r="N81" s="259"/>
      <c r="O81" s="259"/>
      <c r="P81" s="259"/>
      <c r="Q81" s="259"/>
      <c r="R81" s="662"/>
      <c r="S81" s="647"/>
      <c r="T81" s="664"/>
      <c r="U81" s="667"/>
    </row>
    <row r="82" spans="1:21" s="2" customFormat="1" ht="13.5" customHeight="1">
      <c r="A82" s="660"/>
      <c r="B82" s="661"/>
      <c r="C82" s="611"/>
      <c r="D82" s="254" t="s">
        <v>5</v>
      </c>
      <c r="E82" s="394">
        <f>F82+H82+J82+L82</f>
        <v>18</v>
      </c>
      <c r="F82" s="394">
        <v>0</v>
      </c>
      <c r="G82" s="394" t="s">
        <v>334</v>
      </c>
      <c r="H82" s="394">
        <v>17.46</v>
      </c>
      <c r="I82" s="394" t="s">
        <v>334</v>
      </c>
      <c r="J82" s="394">
        <v>0.54</v>
      </c>
      <c r="K82" s="394" t="s">
        <v>334</v>
      </c>
      <c r="L82" s="394">
        <v>0</v>
      </c>
      <c r="M82" s="254" t="s">
        <v>334</v>
      </c>
      <c r="N82" s="259"/>
      <c r="O82" s="259"/>
      <c r="P82" s="259"/>
      <c r="Q82" s="259"/>
      <c r="R82" s="662"/>
      <c r="S82" s="647"/>
      <c r="T82" s="665"/>
      <c r="U82" s="668"/>
    </row>
    <row r="83" spans="1:21" s="2" customFormat="1" ht="18" customHeight="1">
      <c r="A83" s="660" t="s">
        <v>470</v>
      </c>
      <c r="B83" s="661" t="s">
        <v>471</v>
      </c>
      <c r="C83" s="611" t="s">
        <v>771</v>
      </c>
      <c r="D83" s="113" t="s">
        <v>10</v>
      </c>
      <c r="E83" s="191">
        <f>E85</f>
        <v>25</v>
      </c>
      <c r="F83" s="191">
        <f>F85</f>
        <v>0</v>
      </c>
      <c r="G83" s="191"/>
      <c r="H83" s="191">
        <f>H85</f>
        <v>24.25</v>
      </c>
      <c r="I83" s="191"/>
      <c r="J83" s="191">
        <f>J85</f>
        <v>0.75</v>
      </c>
      <c r="K83" s="191"/>
      <c r="L83" s="191">
        <f>L85</f>
        <v>0</v>
      </c>
      <c r="M83" s="254"/>
      <c r="N83" s="259"/>
      <c r="O83" s="259"/>
      <c r="P83" s="259"/>
      <c r="Q83" s="259"/>
      <c r="R83" s="662" t="s">
        <v>709</v>
      </c>
      <c r="S83" s="647">
        <v>18</v>
      </c>
      <c r="T83" s="663" t="s">
        <v>350</v>
      </c>
      <c r="U83" s="666" t="s">
        <v>349</v>
      </c>
    </row>
    <row r="84" spans="1:21" s="2" customFormat="1" ht="16.5" customHeight="1">
      <c r="A84" s="660"/>
      <c r="B84" s="661"/>
      <c r="C84" s="611"/>
      <c r="D84" s="254" t="s">
        <v>2</v>
      </c>
      <c r="E84" s="394"/>
      <c r="F84" s="394"/>
      <c r="G84" s="394"/>
      <c r="H84" s="394"/>
      <c r="I84" s="394"/>
      <c r="J84" s="394"/>
      <c r="K84" s="394"/>
      <c r="L84" s="394"/>
      <c r="M84" s="254"/>
      <c r="N84" s="259"/>
      <c r="O84" s="259"/>
      <c r="P84" s="259"/>
      <c r="Q84" s="259"/>
      <c r="R84" s="662"/>
      <c r="S84" s="647"/>
      <c r="T84" s="664"/>
      <c r="U84" s="667"/>
    </row>
    <row r="85" spans="1:21" s="2" customFormat="1" ht="17.25" customHeight="1">
      <c r="A85" s="660"/>
      <c r="B85" s="661"/>
      <c r="C85" s="611"/>
      <c r="D85" s="254" t="s">
        <v>4</v>
      </c>
      <c r="E85" s="394">
        <f>F85+H85+J85+L85</f>
        <v>25</v>
      </c>
      <c r="F85" s="394">
        <v>0</v>
      </c>
      <c r="G85" s="394" t="s">
        <v>334</v>
      </c>
      <c r="H85" s="394">
        <v>24.25</v>
      </c>
      <c r="I85" s="394" t="s">
        <v>334</v>
      </c>
      <c r="J85" s="394">
        <v>0.75</v>
      </c>
      <c r="K85" s="394" t="s">
        <v>334</v>
      </c>
      <c r="L85" s="394">
        <v>0</v>
      </c>
      <c r="M85" s="254" t="s">
        <v>334</v>
      </c>
      <c r="N85" s="259"/>
      <c r="O85" s="259"/>
      <c r="P85" s="259"/>
      <c r="Q85" s="259"/>
      <c r="R85" s="662"/>
      <c r="S85" s="647"/>
      <c r="T85" s="665"/>
      <c r="U85" s="668"/>
    </row>
    <row r="86" spans="1:21" s="2" customFormat="1" ht="20.25" customHeight="1">
      <c r="A86" s="660" t="s">
        <v>472</v>
      </c>
      <c r="B86" s="661" t="s">
        <v>473</v>
      </c>
      <c r="C86" s="611" t="s">
        <v>771</v>
      </c>
      <c r="D86" s="113" t="s">
        <v>10</v>
      </c>
      <c r="E86" s="191">
        <f>E88</f>
        <v>8</v>
      </c>
      <c r="F86" s="191">
        <f>F88</f>
        <v>0</v>
      </c>
      <c r="G86" s="191"/>
      <c r="H86" s="191">
        <f>H88</f>
        <v>7.76</v>
      </c>
      <c r="I86" s="191"/>
      <c r="J86" s="191">
        <f>J88</f>
        <v>0.24</v>
      </c>
      <c r="K86" s="191"/>
      <c r="L86" s="191">
        <f>L88</f>
        <v>0</v>
      </c>
      <c r="M86" s="254"/>
      <c r="N86" s="259"/>
      <c r="O86" s="259"/>
      <c r="P86" s="259"/>
      <c r="Q86" s="259"/>
      <c r="R86" s="662" t="s">
        <v>710</v>
      </c>
      <c r="S86" s="647">
        <v>8</v>
      </c>
      <c r="T86" s="663" t="s">
        <v>348</v>
      </c>
      <c r="U86" s="666" t="s">
        <v>349</v>
      </c>
    </row>
    <row r="87" spans="1:21" s="2" customFormat="1" ht="17.25" customHeight="1">
      <c r="A87" s="660"/>
      <c r="B87" s="661"/>
      <c r="C87" s="611"/>
      <c r="D87" s="254" t="s">
        <v>2</v>
      </c>
      <c r="E87" s="394"/>
      <c r="F87" s="394"/>
      <c r="G87" s="394"/>
      <c r="H87" s="394"/>
      <c r="I87" s="394"/>
      <c r="J87" s="394"/>
      <c r="K87" s="394"/>
      <c r="L87" s="394"/>
      <c r="M87" s="254"/>
      <c r="N87" s="259"/>
      <c r="O87" s="259"/>
      <c r="P87" s="259"/>
      <c r="Q87" s="259"/>
      <c r="R87" s="662"/>
      <c r="S87" s="647"/>
      <c r="T87" s="664"/>
      <c r="U87" s="667"/>
    </row>
    <row r="88" spans="1:21" s="2" customFormat="1" ht="18" customHeight="1">
      <c r="A88" s="660"/>
      <c r="B88" s="661"/>
      <c r="C88" s="611"/>
      <c r="D88" s="254" t="s">
        <v>5</v>
      </c>
      <c r="E88" s="394">
        <f>F88+H88+J88+L88</f>
        <v>8</v>
      </c>
      <c r="F88" s="394">
        <v>0</v>
      </c>
      <c r="G88" s="394" t="s">
        <v>334</v>
      </c>
      <c r="H88" s="394">
        <v>7.76</v>
      </c>
      <c r="I88" s="394" t="s">
        <v>334</v>
      </c>
      <c r="J88" s="394">
        <v>0.24</v>
      </c>
      <c r="K88" s="394" t="s">
        <v>334</v>
      </c>
      <c r="L88" s="394">
        <v>0</v>
      </c>
      <c r="M88" s="254" t="s">
        <v>334</v>
      </c>
      <c r="N88" s="259"/>
      <c r="O88" s="259"/>
      <c r="P88" s="259"/>
      <c r="Q88" s="259"/>
      <c r="R88" s="662"/>
      <c r="S88" s="647"/>
      <c r="T88" s="665"/>
      <c r="U88" s="668"/>
    </row>
    <row r="89" spans="1:21" s="2" customFormat="1" ht="21.75" customHeight="1">
      <c r="A89" s="660" t="s">
        <v>474</v>
      </c>
      <c r="B89" s="661" t="s">
        <v>475</v>
      </c>
      <c r="C89" s="611" t="s">
        <v>771</v>
      </c>
      <c r="D89" s="113" t="s">
        <v>10</v>
      </c>
      <c r="E89" s="191">
        <f>E91</f>
        <v>6</v>
      </c>
      <c r="F89" s="191">
        <f>F91</f>
        <v>0</v>
      </c>
      <c r="G89" s="191"/>
      <c r="H89" s="191">
        <f>H91</f>
        <v>5.82</v>
      </c>
      <c r="I89" s="191"/>
      <c r="J89" s="191">
        <f>J91</f>
        <v>0.18</v>
      </c>
      <c r="K89" s="191"/>
      <c r="L89" s="191">
        <f>L91</f>
        <v>0</v>
      </c>
      <c r="M89" s="254"/>
      <c r="N89" s="259"/>
      <c r="O89" s="259"/>
      <c r="P89" s="259"/>
      <c r="Q89" s="259"/>
      <c r="R89" s="662" t="s">
        <v>711</v>
      </c>
      <c r="S89" s="647">
        <v>6</v>
      </c>
      <c r="T89" s="578" t="s">
        <v>341</v>
      </c>
      <c r="U89" s="666" t="s">
        <v>349</v>
      </c>
    </row>
    <row r="90" spans="1:21" s="2" customFormat="1" ht="21.75" customHeight="1">
      <c r="A90" s="660"/>
      <c r="B90" s="661"/>
      <c r="C90" s="611"/>
      <c r="D90" s="254" t="s">
        <v>2</v>
      </c>
      <c r="E90" s="394"/>
      <c r="F90" s="394"/>
      <c r="G90" s="394"/>
      <c r="H90" s="394"/>
      <c r="I90" s="394"/>
      <c r="J90" s="394"/>
      <c r="K90" s="394"/>
      <c r="L90" s="394"/>
      <c r="M90" s="254"/>
      <c r="N90" s="259"/>
      <c r="O90" s="259"/>
      <c r="P90" s="259"/>
      <c r="Q90" s="259"/>
      <c r="R90" s="662"/>
      <c r="S90" s="647"/>
      <c r="T90" s="579"/>
      <c r="U90" s="667"/>
    </row>
    <row r="91" spans="1:21" s="2" customFormat="1" ht="15" customHeight="1">
      <c r="A91" s="660"/>
      <c r="B91" s="661"/>
      <c r="C91" s="611"/>
      <c r="D91" s="254" t="s">
        <v>4</v>
      </c>
      <c r="E91" s="394">
        <f>F91+H91+J91+L91</f>
        <v>6</v>
      </c>
      <c r="F91" s="394">
        <v>0</v>
      </c>
      <c r="G91" s="394" t="s">
        <v>334</v>
      </c>
      <c r="H91" s="394">
        <v>5.82</v>
      </c>
      <c r="I91" s="394" t="s">
        <v>334</v>
      </c>
      <c r="J91" s="394">
        <v>0.18</v>
      </c>
      <c r="K91" s="394" t="s">
        <v>334</v>
      </c>
      <c r="L91" s="394">
        <v>0</v>
      </c>
      <c r="M91" s="254" t="s">
        <v>334</v>
      </c>
      <c r="N91" s="259"/>
      <c r="O91" s="259"/>
      <c r="P91" s="259"/>
      <c r="Q91" s="259"/>
      <c r="R91" s="662"/>
      <c r="S91" s="647"/>
      <c r="T91" s="670"/>
      <c r="U91" s="668"/>
    </row>
    <row r="92" spans="1:21" s="2" customFormat="1" ht="18" customHeight="1">
      <c r="A92" s="660" t="s">
        <v>476</v>
      </c>
      <c r="B92" s="661" t="s">
        <v>477</v>
      </c>
      <c r="C92" s="611" t="s">
        <v>771</v>
      </c>
      <c r="D92" s="113" t="s">
        <v>10</v>
      </c>
      <c r="E92" s="191">
        <f>E94</f>
        <v>4</v>
      </c>
      <c r="F92" s="191">
        <f t="shared" ref="F92:L92" si="22">F94</f>
        <v>0</v>
      </c>
      <c r="G92" s="191" t="str">
        <f t="shared" si="22"/>
        <v>-</v>
      </c>
      <c r="H92" s="191">
        <f t="shared" si="22"/>
        <v>3.88</v>
      </c>
      <c r="I92" s="191" t="str">
        <f t="shared" si="22"/>
        <v>-</v>
      </c>
      <c r="J92" s="191">
        <f t="shared" si="22"/>
        <v>0.12</v>
      </c>
      <c r="K92" s="191" t="str">
        <f t="shared" si="22"/>
        <v>-</v>
      </c>
      <c r="L92" s="191">
        <f t="shared" si="22"/>
        <v>0</v>
      </c>
      <c r="M92" s="254"/>
      <c r="N92" s="259"/>
      <c r="O92" s="259"/>
      <c r="P92" s="259"/>
      <c r="Q92" s="259"/>
      <c r="R92" s="662" t="s">
        <v>712</v>
      </c>
      <c r="S92" s="647">
        <v>11</v>
      </c>
      <c r="T92" s="663" t="s">
        <v>343</v>
      </c>
      <c r="U92" s="666" t="s">
        <v>349</v>
      </c>
    </row>
    <row r="93" spans="1:21" s="2" customFormat="1" ht="22.5" customHeight="1">
      <c r="A93" s="660"/>
      <c r="B93" s="661"/>
      <c r="C93" s="611"/>
      <c r="D93" s="254" t="s">
        <v>2</v>
      </c>
      <c r="E93" s="394"/>
      <c r="F93" s="394"/>
      <c r="G93" s="394"/>
      <c r="H93" s="394"/>
      <c r="I93" s="394"/>
      <c r="J93" s="394"/>
      <c r="K93" s="394"/>
      <c r="L93" s="394"/>
      <c r="M93" s="254"/>
      <c r="N93" s="259"/>
      <c r="O93" s="259"/>
      <c r="P93" s="259"/>
      <c r="Q93" s="259"/>
      <c r="R93" s="662"/>
      <c r="S93" s="647"/>
      <c r="T93" s="664"/>
      <c r="U93" s="667"/>
    </row>
    <row r="94" spans="1:21" s="2" customFormat="1" ht="15.75" customHeight="1">
      <c r="A94" s="660"/>
      <c r="B94" s="661"/>
      <c r="C94" s="611"/>
      <c r="D94" s="254" t="s">
        <v>4</v>
      </c>
      <c r="E94" s="394">
        <f>F94+H94+J94+L94</f>
        <v>4</v>
      </c>
      <c r="F94" s="394">
        <v>0</v>
      </c>
      <c r="G94" s="394" t="s">
        <v>334</v>
      </c>
      <c r="H94" s="394">
        <v>3.88</v>
      </c>
      <c r="I94" s="394" t="s">
        <v>334</v>
      </c>
      <c r="J94" s="394">
        <v>0.12</v>
      </c>
      <c r="K94" s="394" t="s">
        <v>334</v>
      </c>
      <c r="L94" s="394">
        <v>0</v>
      </c>
      <c r="M94" s="254" t="s">
        <v>334</v>
      </c>
      <c r="N94" s="259"/>
      <c r="O94" s="259"/>
      <c r="P94" s="259"/>
      <c r="Q94" s="259"/>
      <c r="R94" s="662"/>
      <c r="S94" s="647"/>
      <c r="T94" s="665"/>
      <c r="U94" s="668"/>
    </row>
    <row r="95" spans="1:21" s="2" customFormat="1" ht="16.5" customHeight="1">
      <c r="A95" s="660" t="s">
        <v>478</v>
      </c>
      <c r="B95" s="674" t="s">
        <v>479</v>
      </c>
      <c r="C95" s="611" t="s">
        <v>771</v>
      </c>
      <c r="D95" s="113" t="s">
        <v>10</v>
      </c>
      <c r="E95" s="191">
        <f>E97</f>
        <v>6</v>
      </c>
      <c r="F95" s="191">
        <f>F97</f>
        <v>0</v>
      </c>
      <c r="G95" s="191"/>
      <c r="H95" s="191">
        <f>H97</f>
        <v>5.82</v>
      </c>
      <c r="I95" s="191"/>
      <c r="J95" s="191">
        <f>J97</f>
        <v>0.18</v>
      </c>
      <c r="K95" s="191"/>
      <c r="L95" s="191">
        <f>L97</f>
        <v>0</v>
      </c>
      <c r="M95" s="254"/>
      <c r="N95" s="259"/>
      <c r="O95" s="259"/>
      <c r="P95" s="259"/>
      <c r="Q95" s="259"/>
      <c r="R95" s="675" t="s">
        <v>713</v>
      </c>
      <c r="S95" s="647">
        <v>6</v>
      </c>
      <c r="T95" s="663" t="s">
        <v>342</v>
      </c>
      <c r="U95" s="666" t="s">
        <v>349</v>
      </c>
    </row>
    <row r="96" spans="1:21" s="2" customFormat="1" ht="19.5" customHeight="1">
      <c r="A96" s="660"/>
      <c r="B96" s="674"/>
      <c r="C96" s="611"/>
      <c r="D96" s="254" t="s">
        <v>2</v>
      </c>
      <c r="E96" s="394"/>
      <c r="F96" s="394"/>
      <c r="G96" s="394"/>
      <c r="H96" s="394"/>
      <c r="I96" s="394"/>
      <c r="J96" s="394"/>
      <c r="K96" s="394"/>
      <c r="L96" s="394"/>
      <c r="M96" s="254"/>
      <c r="N96" s="259"/>
      <c r="O96" s="259"/>
      <c r="P96" s="259"/>
      <c r="Q96" s="259"/>
      <c r="R96" s="675"/>
      <c r="S96" s="647"/>
      <c r="T96" s="664"/>
      <c r="U96" s="667"/>
    </row>
    <row r="97" spans="1:21" s="2" customFormat="1" ht="15" customHeight="1">
      <c r="A97" s="660"/>
      <c r="B97" s="674"/>
      <c r="C97" s="611"/>
      <c r="D97" s="254" t="s">
        <v>4</v>
      </c>
      <c r="E97" s="394">
        <f>F97+H97+J97+L97</f>
        <v>6</v>
      </c>
      <c r="F97" s="394">
        <v>0</v>
      </c>
      <c r="G97" s="394" t="s">
        <v>334</v>
      </c>
      <c r="H97" s="394">
        <v>5.82</v>
      </c>
      <c r="I97" s="394" t="s">
        <v>334</v>
      </c>
      <c r="J97" s="394">
        <v>0.18</v>
      </c>
      <c r="K97" s="394" t="s">
        <v>334</v>
      </c>
      <c r="L97" s="394">
        <v>0</v>
      </c>
      <c r="M97" s="254" t="s">
        <v>334</v>
      </c>
      <c r="N97" s="259"/>
      <c r="O97" s="259"/>
      <c r="P97" s="259"/>
      <c r="Q97" s="259"/>
      <c r="R97" s="675"/>
      <c r="S97" s="647"/>
      <c r="T97" s="665"/>
      <c r="U97" s="668"/>
    </row>
    <row r="98" spans="1:21" s="2" customFormat="1" ht="19.5" customHeight="1">
      <c r="A98" s="660" t="s">
        <v>480</v>
      </c>
      <c r="B98" s="674" t="s">
        <v>481</v>
      </c>
      <c r="C98" s="611" t="s">
        <v>771</v>
      </c>
      <c r="D98" s="113" t="s">
        <v>10</v>
      </c>
      <c r="E98" s="191">
        <f>E100</f>
        <v>6</v>
      </c>
      <c r="F98" s="191">
        <f>F100</f>
        <v>0</v>
      </c>
      <c r="G98" s="191"/>
      <c r="H98" s="191">
        <f>H100</f>
        <v>5.8</v>
      </c>
      <c r="I98" s="191"/>
      <c r="J98" s="191">
        <f>J100</f>
        <v>0.2</v>
      </c>
      <c r="K98" s="191"/>
      <c r="L98" s="191">
        <f>L100</f>
        <v>0</v>
      </c>
      <c r="M98" s="254"/>
      <c r="N98" s="259"/>
      <c r="O98" s="259"/>
      <c r="P98" s="259"/>
      <c r="Q98" s="259"/>
      <c r="R98" s="662" t="s">
        <v>714</v>
      </c>
      <c r="S98" s="647">
        <v>6</v>
      </c>
      <c r="T98" s="663" t="s">
        <v>351</v>
      </c>
      <c r="U98" s="666" t="s">
        <v>349</v>
      </c>
    </row>
    <row r="99" spans="1:21" s="2" customFormat="1" ht="21.75" customHeight="1">
      <c r="A99" s="660"/>
      <c r="B99" s="674"/>
      <c r="C99" s="611"/>
      <c r="D99" s="254" t="s">
        <v>2</v>
      </c>
      <c r="E99" s="394"/>
      <c r="F99" s="394"/>
      <c r="G99" s="394"/>
      <c r="H99" s="394"/>
      <c r="I99" s="394"/>
      <c r="J99" s="394"/>
      <c r="K99" s="394"/>
      <c r="L99" s="394"/>
      <c r="M99" s="254"/>
      <c r="N99" s="259"/>
      <c r="O99" s="259"/>
      <c r="P99" s="259"/>
      <c r="Q99" s="259"/>
      <c r="R99" s="662"/>
      <c r="S99" s="647"/>
      <c r="T99" s="664"/>
      <c r="U99" s="667"/>
    </row>
    <row r="100" spans="1:21" s="2" customFormat="1" ht="21" customHeight="1">
      <c r="A100" s="660"/>
      <c r="B100" s="674"/>
      <c r="C100" s="611"/>
      <c r="D100" s="254" t="s">
        <v>5</v>
      </c>
      <c r="E100" s="394">
        <f>F100+H100+J100+L100</f>
        <v>6</v>
      </c>
      <c r="F100" s="394">
        <v>0</v>
      </c>
      <c r="G100" s="394" t="s">
        <v>334</v>
      </c>
      <c r="H100" s="394">
        <v>5.8</v>
      </c>
      <c r="I100" s="394" t="s">
        <v>334</v>
      </c>
      <c r="J100" s="394">
        <v>0.2</v>
      </c>
      <c r="K100" s="394" t="s">
        <v>334</v>
      </c>
      <c r="L100" s="394">
        <v>0</v>
      </c>
      <c r="M100" s="254" t="s">
        <v>334</v>
      </c>
      <c r="N100" s="259"/>
      <c r="O100" s="259"/>
      <c r="P100" s="259"/>
      <c r="Q100" s="259"/>
      <c r="R100" s="662"/>
      <c r="S100" s="647"/>
      <c r="T100" s="665"/>
      <c r="U100" s="668"/>
    </row>
    <row r="101" spans="1:21" s="2" customFormat="1" ht="20.25" customHeight="1">
      <c r="A101" s="660" t="s">
        <v>482</v>
      </c>
      <c r="B101" s="661" t="s">
        <v>483</v>
      </c>
      <c r="C101" s="611" t="s">
        <v>771</v>
      </c>
      <c r="D101" s="113" t="s">
        <v>10</v>
      </c>
      <c r="E101" s="191">
        <f>E103</f>
        <v>2</v>
      </c>
      <c r="F101" s="191">
        <f>F103</f>
        <v>0</v>
      </c>
      <c r="G101" s="191"/>
      <c r="H101" s="191">
        <f>H103</f>
        <v>1.94</v>
      </c>
      <c r="I101" s="191"/>
      <c r="J101" s="191">
        <f>J103</f>
        <v>0.06</v>
      </c>
      <c r="K101" s="191"/>
      <c r="L101" s="191">
        <f>L103</f>
        <v>0</v>
      </c>
      <c r="M101" s="254"/>
      <c r="N101" s="259"/>
      <c r="O101" s="259"/>
      <c r="P101" s="259"/>
      <c r="Q101" s="259"/>
      <c r="R101" s="662" t="s">
        <v>715</v>
      </c>
      <c r="S101" s="647">
        <v>2</v>
      </c>
      <c r="T101" s="663" t="s">
        <v>352</v>
      </c>
      <c r="U101" s="666" t="s">
        <v>349</v>
      </c>
    </row>
    <row r="102" spans="1:21" s="2" customFormat="1" ht="21.75" customHeight="1">
      <c r="A102" s="660"/>
      <c r="B102" s="661"/>
      <c r="C102" s="611"/>
      <c r="D102" s="254" t="s">
        <v>2</v>
      </c>
      <c r="E102" s="394"/>
      <c r="F102" s="394"/>
      <c r="G102" s="394"/>
      <c r="H102" s="394"/>
      <c r="I102" s="394"/>
      <c r="J102" s="394"/>
      <c r="K102" s="394"/>
      <c r="L102" s="394"/>
      <c r="M102" s="254"/>
      <c r="N102" s="259"/>
      <c r="O102" s="259"/>
      <c r="P102" s="259"/>
      <c r="Q102" s="259"/>
      <c r="R102" s="662"/>
      <c r="S102" s="647"/>
      <c r="T102" s="664"/>
      <c r="U102" s="667"/>
    </row>
    <row r="103" spans="1:21" s="2" customFormat="1" ht="21.75" customHeight="1">
      <c r="A103" s="660"/>
      <c r="B103" s="661"/>
      <c r="C103" s="611"/>
      <c r="D103" s="254" t="s">
        <v>5</v>
      </c>
      <c r="E103" s="394">
        <f>F103+H103+J103+L103</f>
        <v>2</v>
      </c>
      <c r="F103" s="394">
        <v>0</v>
      </c>
      <c r="G103" s="394" t="s">
        <v>334</v>
      </c>
      <c r="H103" s="394">
        <v>1.94</v>
      </c>
      <c r="I103" s="394" t="s">
        <v>334</v>
      </c>
      <c r="J103" s="394">
        <v>0.06</v>
      </c>
      <c r="K103" s="394" t="s">
        <v>334</v>
      </c>
      <c r="L103" s="394">
        <v>0</v>
      </c>
      <c r="M103" s="254" t="s">
        <v>334</v>
      </c>
      <c r="N103" s="259"/>
      <c r="O103" s="259"/>
      <c r="P103" s="259"/>
      <c r="Q103" s="259"/>
      <c r="R103" s="662"/>
      <c r="S103" s="647"/>
      <c r="T103" s="665"/>
      <c r="U103" s="668"/>
    </row>
    <row r="104" spans="1:21" s="2" customFormat="1" ht="20.25" customHeight="1">
      <c r="A104" s="660" t="s">
        <v>484</v>
      </c>
      <c r="B104" s="661" t="s">
        <v>485</v>
      </c>
      <c r="C104" s="611" t="s">
        <v>771</v>
      </c>
      <c r="D104" s="113" t="s">
        <v>10</v>
      </c>
      <c r="E104" s="191">
        <f>E106</f>
        <v>2</v>
      </c>
      <c r="F104" s="191">
        <f>F106</f>
        <v>0</v>
      </c>
      <c r="G104" s="191"/>
      <c r="H104" s="191">
        <f>H106</f>
        <v>1.94</v>
      </c>
      <c r="I104" s="191"/>
      <c r="J104" s="191">
        <f>J106</f>
        <v>0.06</v>
      </c>
      <c r="K104" s="191"/>
      <c r="L104" s="191">
        <f>L106</f>
        <v>0</v>
      </c>
      <c r="M104" s="254"/>
      <c r="N104" s="259"/>
      <c r="O104" s="259"/>
      <c r="P104" s="259"/>
      <c r="Q104" s="259"/>
      <c r="R104" s="662" t="s">
        <v>716</v>
      </c>
      <c r="S104" s="647">
        <v>2</v>
      </c>
      <c r="T104" s="663" t="s">
        <v>352</v>
      </c>
      <c r="U104" s="666" t="s">
        <v>349</v>
      </c>
    </row>
    <row r="105" spans="1:21" s="2" customFormat="1" ht="21.75" customHeight="1">
      <c r="A105" s="660"/>
      <c r="B105" s="661"/>
      <c r="C105" s="611"/>
      <c r="D105" s="254" t="s">
        <v>2</v>
      </c>
      <c r="E105" s="394"/>
      <c r="F105" s="394"/>
      <c r="G105" s="394"/>
      <c r="H105" s="394"/>
      <c r="I105" s="394"/>
      <c r="J105" s="394"/>
      <c r="K105" s="394"/>
      <c r="L105" s="394"/>
      <c r="M105" s="254"/>
      <c r="N105" s="259"/>
      <c r="O105" s="259"/>
      <c r="P105" s="259"/>
      <c r="Q105" s="259"/>
      <c r="R105" s="662"/>
      <c r="S105" s="647"/>
      <c r="T105" s="664"/>
      <c r="U105" s="667"/>
    </row>
    <row r="106" spans="1:21" s="2" customFormat="1" ht="14.25" customHeight="1">
      <c r="A106" s="660"/>
      <c r="B106" s="661"/>
      <c r="C106" s="611"/>
      <c r="D106" s="254" t="s">
        <v>5</v>
      </c>
      <c r="E106" s="394">
        <f>F106+H106+J106+L106</f>
        <v>2</v>
      </c>
      <c r="F106" s="394">
        <v>0</v>
      </c>
      <c r="G106" s="394" t="s">
        <v>334</v>
      </c>
      <c r="H106" s="394">
        <v>1.94</v>
      </c>
      <c r="I106" s="394" t="s">
        <v>334</v>
      </c>
      <c r="J106" s="394">
        <v>0.06</v>
      </c>
      <c r="K106" s="394" t="s">
        <v>334</v>
      </c>
      <c r="L106" s="394">
        <v>0</v>
      </c>
      <c r="M106" s="254" t="s">
        <v>334</v>
      </c>
      <c r="N106" s="259"/>
      <c r="O106" s="259"/>
      <c r="P106" s="259"/>
      <c r="Q106" s="259"/>
      <c r="R106" s="662"/>
      <c r="S106" s="647"/>
      <c r="T106" s="665"/>
      <c r="U106" s="668"/>
    </row>
    <row r="107" spans="1:21" s="2" customFormat="1" ht="21.75" customHeight="1">
      <c r="A107" s="660" t="s">
        <v>99</v>
      </c>
      <c r="B107" s="661" t="s">
        <v>486</v>
      </c>
      <c r="C107" s="611" t="s">
        <v>771</v>
      </c>
      <c r="D107" s="113" t="s">
        <v>10</v>
      </c>
      <c r="E107" s="191">
        <f>E109</f>
        <v>8</v>
      </c>
      <c r="F107" s="191">
        <f>F109</f>
        <v>0</v>
      </c>
      <c r="G107" s="191"/>
      <c r="H107" s="191">
        <f>H109</f>
        <v>7.76</v>
      </c>
      <c r="I107" s="191"/>
      <c r="J107" s="191">
        <f>J109</f>
        <v>0.24</v>
      </c>
      <c r="K107" s="191"/>
      <c r="L107" s="191">
        <f>L109</f>
        <v>0</v>
      </c>
      <c r="M107" s="254"/>
      <c r="N107" s="259"/>
      <c r="O107" s="259"/>
      <c r="P107" s="259"/>
      <c r="Q107" s="259"/>
      <c r="R107" s="662" t="s">
        <v>598</v>
      </c>
      <c r="S107" s="647">
        <v>8</v>
      </c>
      <c r="T107" s="663" t="s">
        <v>348</v>
      </c>
      <c r="U107" s="666" t="s">
        <v>349</v>
      </c>
    </row>
    <row r="108" spans="1:21" s="2" customFormat="1" ht="21.75" customHeight="1">
      <c r="A108" s="660"/>
      <c r="B108" s="661"/>
      <c r="C108" s="611"/>
      <c r="D108" s="254" t="s">
        <v>2</v>
      </c>
      <c r="E108" s="394"/>
      <c r="F108" s="394"/>
      <c r="G108" s="394"/>
      <c r="H108" s="394"/>
      <c r="I108" s="394"/>
      <c r="J108" s="394"/>
      <c r="K108" s="394"/>
      <c r="L108" s="394"/>
      <c r="M108" s="254"/>
      <c r="N108" s="259"/>
      <c r="O108" s="259"/>
      <c r="P108" s="259"/>
      <c r="Q108" s="259"/>
      <c r="R108" s="662"/>
      <c r="S108" s="647"/>
      <c r="T108" s="664"/>
      <c r="U108" s="667"/>
    </row>
    <row r="109" spans="1:21" s="2" customFormat="1" ht="16.5" customHeight="1">
      <c r="A109" s="660"/>
      <c r="B109" s="661"/>
      <c r="C109" s="611"/>
      <c r="D109" s="254" t="s">
        <v>5</v>
      </c>
      <c r="E109" s="394">
        <f>F109+H109+J109+L109</f>
        <v>8</v>
      </c>
      <c r="F109" s="394">
        <v>0</v>
      </c>
      <c r="G109" s="394" t="s">
        <v>334</v>
      </c>
      <c r="H109" s="394">
        <v>7.76</v>
      </c>
      <c r="I109" s="394" t="s">
        <v>334</v>
      </c>
      <c r="J109" s="394">
        <v>0.24</v>
      </c>
      <c r="K109" s="394" t="s">
        <v>334</v>
      </c>
      <c r="L109" s="394">
        <v>0</v>
      </c>
      <c r="M109" s="254" t="s">
        <v>334</v>
      </c>
      <c r="N109" s="259"/>
      <c r="O109" s="259"/>
      <c r="P109" s="259"/>
      <c r="Q109" s="259"/>
      <c r="R109" s="662"/>
      <c r="S109" s="647"/>
      <c r="T109" s="665"/>
      <c r="U109" s="668"/>
    </row>
    <row r="110" spans="1:21" s="2" customFormat="1" ht="19.5" customHeight="1">
      <c r="A110" s="660" t="s">
        <v>487</v>
      </c>
      <c r="B110" s="661" t="s">
        <v>488</v>
      </c>
      <c r="C110" s="611" t="s">
        <v>771</v>
      </c>
      <c r="D110" s="113" t="s">
        <v>10</v>
      </c>
      <c r="E110" s="191">
        <f>E112</f>
        <v>6</v>
      </c>
      <c r="F110" s="191">
        <f t="shared" ref="F110:L110" si="23">F112</f>
        <v>0</v>
      </c>
      <c r="G110" s="191" t="str">
        <f t="shared" si="23"/>
        <v>-</v>
      </c>
      <c r="H110" s="191">
        <f t="shared" si="23"/>
        <v>5.82</v>
      </c>
      <c r="I110" s="191" t="str">
        <f t="shared" si="23"/>
        <v>-</v>
      </c>
      <c r="J110" s="191">
        <f t="shared" si="23"/>
        <v>0.18</v>
      </c>
      <c r="K110" s="191" t="str">
        <f t="shared" si="23"/>
        <v>-</v>
      </c>
      <c r="L110" s="191">
        <f t="shared" si="23"/>
        <v>0</v>
      </c>
      <c r="M110" s="254"/>
      <c r="N110" s="259"/>
      <c r="O110" s="259"/>
      <c r="P110" s="259"/>
      <c r="Q110" s="259"/>
      <c r="R110" s="662" t="s">
        <v>602</v>
      </c>
      <c r="S110" s="647">
        <v>6</v>
      </c>
      <c r="T110" s="663" t="s">
        <v>353</v>
      </c>
      <c r="U110" s="666" t="s">
        <v>349</v>
      </c>
    </row>
    <row r="111" spans="1:21" s="2" customFormat="1" ht="18" customHeight="1">
      <c r="A111" s="660"/>
      <c r="B111" s="661"/>
      <c r="C111" s="611"/>
      <c r="D111" s="254" t="s">
        <v>2</v>
      </c>
      <c r="E111" s="394"/>
      <c r="F111" s="394"/>
      <c r="G111" s="394"/>
      <c r="H111" s="394"/>
      <c r="I111" s="394"/>
      <c r="J111" s="394"/>
      <c r="K111" s="394"/>
      <c r="L111" s="394"/>
      <c r="M111" s="254"/>
      <c r="N111" s="259"/>
      <c r="O111" s="259"/>
      <c r="P111" s="259"/>
      <c r="Q111" s="259"/>
      <c r="R111" s="662"/>
      <c r="S111" s="647"/>
      <c r="T111" s="664"/>
      <c r="U111" s="667"/>
    </row>
    <row r="112" spans="1:21" s="2" customFormat="1" ht="17.25" customHeight="1">
      <c r="A112" s="660"/>
      <c r="B112" s="661"/>
      <c r="C112" s="611"/>
      <c r="D112" s="254" t="s">
        <v>5</v>
      </c>
      <c r="E112" s="394">
        <f>F112+H112+J112+L112</f>
        <v>6</v>
      </c>
      <c r="F112" s="394">
        <v>0</v>
      </c>
      <c r="G112" s="394" t="s">
        <v>334</v>
      </c>
      <c r="H112" s="394">
        <v>5.82</v>
      </c>
      <c r="I112" s="394" t="s">
        <v>334</v>
      </c>
      <c r="J112" s="394">
        <v>0.18</v>
      </c>
      <c r="K112" s="394" t="s">
        <v>334</v>
      </c>
      <c r="L112" s="394">
        <v>0</v>
      </c>
      <c r="M112" s="254" t="s">
        <v>334</v>
      </c>
      <c r="N112" s="259"/>
      <c r="O112" s="259"/>
      <c r="P112" s="259"/>
      <c r="Q112" s="259"/>
      <c r="R112" s="662"/>
      <c r="S112" s="647"/>
      <c r="T112" s="665"/>
      <c r="U112" s="668"/>
    </row>
    <row r="113" spans="1:21" s="2" customFormat="1" ht="24" customHeight="1">
      <c r="A113" s="660" t="s">
        <v>489</v>
      </c>
      <c r="B113" s="661" t="s">
        <v>490</v>
      </c>
      <c r="C113" s="611" t="s">
        <v>771</v>
      </c>
      <c r="D113" s="113" t="s">
        <v>10</v>
      </c>
      <c r="E113" s="191">
        <f>E115</f>
        <v>23</v>
      </c>
      <c r="F113" s="191">
        <f>F115</f>
        <v>0</v>
      </c>
      <c r="G113" s="191"/>
      <c r="H113" s="191">
        <f>H115</f>
        <v>22.31</v>
      </c>
      <c r="I113" s="191"/>
      <c r="J113" s="191">
        <f>J115</f>
        <v>0.69</v>
      </c>
      <c r="K113" s="191"/>
      <c r="L113" s="191">
        <f>L115</f>
        <v>0</v>
      </c>
      <c r="M113" s="254"/>
      <c r="N113" s="259"/>
      <c r="O113" s="259"/>
      <c r="P113" s="259"/>
      <c r="Q113" s="259"/>
      <c r="R113" s="662" t="s">
        <v>599</v>
      </c>
      <c r="S113" s="647">
        <v>23</v>
      </c>
      <c r="T113" s="663" t="s">
        <v>354</v>
      </c>
      <c r="U113" s="666" t="s">
        <v>349</v>
      </c>
    </row>
    <row r="114" spans="1:21" s="2" customFormat="1" ht="18" customHeight="1">
      <c r="A114" s="660"/>
      <c r="B114" s="661"/>
      <c r="C114" s="611"/>
      <c r="D114" s="254" t="s">
        <v>2</v>
      </c>
      <c r="E114" s="394"/>
      <c r="F114" s="394"/>
      <c r="G114" s="394"/>
      <c r="H114" s="394"/>
      <c r="I114" s="394"/>
      <c r="J114" s="394"/>
      <c r="K114" s="394"/>
      <c r="L114" s="394"/>
      <c r="M114" s="254"/>
      <c r="N114" s="259"/>
      <c r="O114" s="259"/>
      <c r="P114" s="259"/>
      <c r="Q114" s="259"/>
      <c r="R114" s="662"/>
      <c r="S114" s="647"/>
      <c r="T114" s="664"/>
      <c r="U114" s="667"/>
    </row>
    <row r="115" spans="1:21" s="2" customFormat="1" ht="16.5" customHeight="1">
      <c r="A115" s="660"/>
      <c r="B115" s="661"/>
      <c r="C115" s="611"/>
      <c r="D115" s="254" t="s">
        <v>5</v>
      </c>
      <c r="E115" s="394">
        <f>F115+H115+J115+L115</f>
        <v>23</v>
      </c>
      <c r="F115" s="394">
        <v>0</v>
      </c>
      <c r="G115" s="394" t="s">
        <v>334</v>
      </c>
      <c r="H115" s="394">
        <v>22.31</v>
      </c>
      <c r="I115" s="394" t="s">
        <v>334</v>
      </c>
      <c r="J115" s="394">
        <v>0.69</v>
      </c>
      <c r="K115" s="394" t="s">
        <v>334</v>
      </c>
      <c r="L115" s="394">
        <v>0</v>
      </c>
      <c r="M115" s="254" t="s">
        <v>334</v>
      </c>
      <c r="N115" s="259"/>
      <c r="O115" s="259"/>
      <c r="P115" s="259"/>
      <c r="Q115" s="259"/>
      <c r="R115" s="662"/>
      <c r="S115" s="647"/>
      <c r="T115" s="665"/>
      <c r="U115" s="668"/>
    </row>
    <row r="116" spans="1:21" s="2" customFormat="1" ht="19.5" customHeight="1">
      <c r="A116" s="660" t="s">
        <v>491</v>
      </c>
      <c r="B116" s="661" t="s">
        <v>492</v>
      </c>
      <c r="C116" s="611" t="s">
        <v>771</v>
      </c>
      <c r="D116" s="113" t="s">
        <v>10</v>
      </c>
      <c r="E116" s="191">
        <f>E118</f>
        <v>2</v>
      </c>
      <c r="F116" s="191">
        <f>F118</f>
        <v>0</v>
      </c>
      <c r="G116" s="191"/>
      <c r="H116" s="191">
        <f>H118</f>
        <v>1.94</v>
      </c>
      <c r="I116" s="191"/>
      <c r="J116" s="191">
        <f>J118</f>
        <v>0.06</v>
      </c>
      <c r="K116" s="191"/>
      <c r="L116" s="191">
        <f>L118</f>
        <v>0</v>
      </c>
      <c r="M116" s="254"/>
      <c r="N116" s="259"/>
      <c r="O116" s="259"/>
      <c r="P116" s="259"/>
      <c r="Q116" s="259"/>
      <c r="R116" s="662" t="s">
        <v>600</v>
      </c>
      <c r="S116" s="647">
        <v>4</v>
      </c>
      <c r="T116" s="663" t="s">
        <v>355</v>
      </c>
      <c r="U116" s="666" t="s">
        <v>349</v>
      </c>
    </row>
    <row r="117" spans="1:21" s="2" customFormat="1" ht="21.75" customHeight="1">
      <c r="A117" s="660"/>
      <c r="B117" s="661"/>
      <c r="C117" s="611"/>
      <c r="D117" s="254" t="s">
        <v>2</v>
      </c>
      <c r="E117" s="394"/>
      <c r="F117" s="394"/>
      <c r="G117" s="394"/>
      <c r="H117" s="394"/>
      <c r="I117" s="394"/>
      <c r="J117" s="394"/>
      <c r="K117" s="394"/>
      <c r="L117" s="394"/>
      <c r="M117" s="254"/>
      <c r="N117" s="259"/>
      <c r="O117" s="259"/>
      <c r="P117" s="259"/>
      <c r="Q117" s="259"/>
      <c r="R117" s="662"/>
      <c r="S117" s="647"/>
      <c r="T117" s="664"/>
      <c r="U117" s="667"/>
    </row>
    <row r="118" spans="1:21" s="2" customFormat="1" ht="15.75" customHeight="1">
      <c r="A118" s="660"/>
      <c r="B118" s="661"/>
      <c r="C118" s="611"/>
      <c r="D118" s="254" t="s">
        <v>5</v>
      </c>
      <c r="E118" s="394">
        <f>F118+H118+J118+L118</f>
        <v>2</v>
      </c>
      <c r="F118" s="394">
        <v>0</v>
      </c>
      <c r="G118" s="394" t="s">
        <v>334</v>
      </c>
      <c r="H118" s="394">
        <v>1.94</v>
      </c>
      <c r="I118" s="394" t="s">
        <v>334</v>
      </c>
      <c r="J118" s="394">
        <v>0.06</v>
      </c>
      <c r="K118" s="394" t="s">
        <v>334</v>
      </c>
      <c r="L118" s="394">
        <v>0</v>
      </c>
      <c r="M118" s="254" t="s">
        <v>334</v>
      </c>
      <c r="N118" s="259"/>
      <c r="O118" s="259"/>
      <c r="P118" s="259"/>
      <c r="Q118" s="259"/>
      <c r="R118" s="662"/>
      <c r="S118" s="647"/>
      <c r="T118" s="665"/>
      <c r="U118" s="668"/>
    </row>
    <row r="119" spans="1:21" s="2" customFormat="1" ht="21" customHeight="1">
      <c r="A119" s="660" t="s">
        <v>493</v>
      </c>
      <c r="B119" s="661" t="s">
        <v>494</v>
      </c>
      <c r="C119" s="611" t="s">
        <v>771</v>
      </c>
      <c r="D119" s="113" t="s">
        <v>10</v>
      </c>
      <c r="E119" s="191">
        <f>E121</f>
        <v>2</v>
      </c>
      <c r="F119" s="191">
        <f>F121</f>
        <v>0</v>
      </c>
      <c r="G119" s="191"/>
      <c r="H119" s="191">
        <f>H121</f>
        <v>1.94</v>
      </c>
      <c r="I119" s="191"/>
      <c r="J119" s="191">
        <f>J121</f>
        <v>0.06</v>
      </c>
      <c r="K119" s="191"/>
      <c r="L119" s="191">
        <f>L121</f>
        <v>0</v>
      </c>
      <c r="M119" s="254"/>
      <c r="N119" s="259"/>
      <c r="O119" s="259"/>
      <c r="P119" s="259"/>
      <c r="Q119" s="259"/>
      <c r="R119" s="662" t="s">
        <v>601</v>
      </c>
      <c r="S119" s="647">
        <v>2</v>
      </c>
      <c r="T119" s="663" t="s">
        <v>354</v>
      </c>
      <c r="U119" s="666" t="s">
        <v>349</v>
      </c>
    </row>
    <row r="120" spans="1:21" s="2" customFormat="1" ht="21" customHeight="1">
      <c r="A120" s="660"/>
      <c r="B120" s="661"/>
      <c r="C120" s="611"/>
      <c r="D120" s="254" t="s">
        <v>2</v>
      </c>
      <c r="E120" s="394"/>
      <c r="F120" s="394"/>
      <c r="G120" s="394"/>
      <c r="H120" s="394"/>
      <c r="I120" s="394"/>
      <c r="J120" s="394"/>
      <c r="K120" s="394"/>
      <c r="L120" s="394"/>
      <c r="M120" s="254"/>
      <c r="N120" s="259"/>
      <c r="O120" s="259"/>
      <c r="P120" s="259"/>
      <c r="Q120" s="259"/>
      <c r="R120" s="662"/>
      <c r="S120" s="647"/>
      <c r="T120" s="664"/>
      <c r="U120" s="667"/>
    </row>
    <row r="121" spans="1:21" s="2" customFormat="1" ht="16.5" customHeight="1">
      <c r="A121" s="660"/>
      <c r="B121" s="661"/>
      <c r="C121" s="611"/>
      <c r="D121" s="254" t="s">
        <v>5</v>
      </c>
      <c r="E121" s="394">
        <f>F121+H121+J121+L121</f>
        <v>2</v>
      </c>
      <c r="F121" s="394">
        <v>0</v>
      </c>
      <c r="G121" s="394" t="s">
        <v>334</v>
      </c>
      <c r="H121" s="394">
        <v>1.94</v>
      </c>
      <c r="I121" s="394" t="s">
        <v>334</v>
      </c>
      <c r="J121" s="394">
        <v>0.06</v>
      </c>
      <c r="K121" s="394" t="s">
        <v>334</v>
      </c>
      <c r="L121" s="394">
        <v>0</v>
      </c>
      <c r="M121" s="254" t="s">
        <v>334</v>
      </c>
      <c r="N121" s="259"/>
      <c r="O121" s="259"/>
      <c r="P121" s="259"/>
      <c r="Q121" s="259"/>
      <c r="R121" s="662"/>
      <c r="S121" s="647"/>
      <c r="T121" s="665"/>
      <c r="U121" s="668"/>
    </row>
    <row r="122" spans="1:21" s="2" customFormat="1" ht="22.5" customHeight="1">
      <c r="A122" s="660" t="s">
        <v>495</v>
      </c>
      <c r="B122" s="661" t="s">
        <v>496</v>
      </c>
      <c r="C122" s="611" t="s">
        <v>771</v>
      </c>
      <c r="D122" s="113" t="s">
        <v>10</v>
      </c>
      <c r="E122" s="191">
        <f>E124</f>
        <v>6</v>
      </c>
      <c r="F122" s="191">
        <f>F124</f>
        <v>0</v>
      </c>
      <c r="G122" s="191"/>
      <c r="H122" s="191">
        <f>H124</f>
        <v>5.82</v>
      </c>
      <c r="I122" s="191"/>
      <c r="J122" s="191">
        <f>J124</f>
        <v>0.18</v>
      </c>
      <c r="K122" s="191"/>
      <c r="L122" s="191">
        <f>L124</f>
        <v>0</v>
      </c>
      <c r="M122" s="254"/>
      <c r="N122" s="259"/>
      <c r="O122" s="259"/>
      <c r="P122" s="259"/>
      <c r="Q122" s="259"/>
      <c r="R122" s="662" t="s">
        <v>603</v>
      </c>
      <c r="S122" s="647">
        <v>6</v>
      </c>
      <c r="T122" s="663" t="s">
        <v>357</v>
      </c>
      <c r="U122" s="666" t="s">
        <v>349</v>
      </c>
    </row>
    <row r="123" spans="1:21" s="2" customFormat="1" ht="18.75" customHeight="1">
      <c r="A123" s="660"/>
      <c r="B123" s="661"/>
      <c r="C123" s="611"/>
      <c r="D123" s="254" t="s">
        <v>2</v>
      </c>
      <c r="E123" s="394"/>
      <c r="F123" s="394"/>
      <c r="G123" s="394"/>
      <c r="H123" s="394"/>
      <c r="I123" s="394"/>
      <c r="J123" s="394"/>
      <c r="K123" s="394"/>
      <c r="L123" s="394"/>
      <c r="M123" s="254"/>
      <c r="N123" s="259"/>
      <c r="O123" s="259"/>
      <c r="P123" s="259"/>
      <c r="Q123" s="259"/>
      <c r="R123" s="662"/>
      <c r="S123" s="647"/>
      <c r="T123" s="664"/>
      <c r="U123" s="667"/>
    </row>
    <row r="124" spans="1:21" s="2" customFormat="1" ht="21.75" customHeight="1">
      <c r="A124" s="660"/>
      <c r="B124" s="661"/>
      <c r="C124" s="611"/>
      <c r="D124" s="254" t="s">
        <v>5</v>
      </c>
      <c r="E124" s="394">
        <f>F124+H124+J124+L124</f>
        <v>6</v>
      </c>
      <c r="F124" s="394">
        <v>0</v>
      </c>
      <c r="G124" s="394" t="s">
        <v>334</v>
      </c>
      <c r="H124" s="394">
        <v>5.82</v>
      </c>
      <c r="I124" s="394" t="s">
        <v>334</v>
      </c>
      <c r="J124" s="394">
        <v>0.18</v>
      </c>
      <c r="K124" s="394" t="s">
        <v>334</v>
      </c>
      <c r="L124" s="394">
        <v>0</v>
      </c>
      <c r="M124" s="254" t="s">
        <v>334</v>
      </c>
      <c r="N124" s="259"/>
      <c r="O124" s="259"/>
      <c r="P124" s="259"/>
      <c r="Q124" s="259"/>
      <c r="R124" s="662"/>
      <c r="S124" s="647"/>
      <c r="T124" s="665"/>
      <c r="U124" s="668"/>
    </row>
    <row r="125" spans="1:21" s="2" customFormat="1" ht="22.5" customHeight="1">
      <c r="A125" s="660" t="s">
        <v>497</v>
      </c>
      <c r="B125" s="661" t="s">
        <v>498</v>
      </c>
      <c r="C125" s="611" t="s">
        <v>771</v>
      </c>
      <c r="D125" s="113" t="s">
        <v>10</v>
      </c>
      <c r="E125" s="191">
        <f>E127</f>
        <v>3</v>
      </c>
      <c r="F125" s="191">
        <f>F127</f>
        <v>0</v>
      </c>
      <c r="G125" s="191"/>
      <c r="H125" s="191">
        <f>H127</f>
        <v>2.91</v>
      </c>
      <c r="I125" s="191"/>
      <c r="J125" s="191">
        <f>J127</f>
        <v>0.09</v>
      </c>
      <c r="K125" s="191"/>
      <c r="L125" s="191">
        <f>L127</f>
        <v>0</v>
      </c>
      <c r="M125" s="254"/>
      <c r="N125" s="259"/>
      <c r="O125" s="259"/>
      <c r="P125" s="259"/>
      <c r="Q125" s="259"/>
      <c r="R125" s="662" t="s">
        <v>604</v>
      </c>
      <c r="S125" s="647">
        <v>3</v>
      </c>
      <c r="T125" s="663" t="s">
        <v>358</v>
      </c>
      <c r="U125" s="666" t="s">
        <v>349</v>
      </c>
    </row>
    <row r="126" spans="1:21" s="2" customFormat="1" ht="21" customHeight="1">
      <c r="A126" s="660"/>
      <c r="B126" s="661"/>
      <c r="C126" s="611"/>
      <c r="D126" s="254" t="s">
        <v>2</v>
      </c>
      <c r="E126" s="394"/>
      <c r="F126" s="394"/>
      <c r="G126" s="394"/>
      <c r="H126" s="394"/>
      <c r="I126" s="394"/>
      <c r="J126" s="394"/>
      <c r="K126" s="394"/>
      <c r="L126" s="394"/>
      <c r="M126" s="254"/>
      <c r="N126" s="259"/>
      <c r="O126" s="259"/>
      <c r="P126" s="259"/>
      <c r="Q126" s="259"/>
      <c r="R126" s="662"/>
      <c r="S126" s="647"/>
      <c r="T126" s="664"/>
      <c r="U126" s="667"/>
    </row>
    <row r="127" spans="1:21" s="2" customFormat="1" ht="19.5" customHeight="1">
      <c r="A127" s="660"/>
      <c r="B127" s="661"/>
      <c r="C127" s="611"/>
      <c r="D127" s="254" t="s">
        <v>6</v>
      </c>
      <c r="E127" s="394">
        <f>F127+H127+J127+L127</f>
        <v>3</v>
      </c>
      <c r="F127" s="394">
        <v>0</v>
      </c>
      <c r="G127" s="394" t="s">
        <v>334</v>
      </c>
      <c r="H127" s="394">
        <v>2.91</v>
      </c>
      <c r="I127" s="394" t="s">
        <v>334</v>
      </c>
      <c r="J127" s="394">
        <v>0.09</v>
      </c>
      <c r="K127" s="394" t="s">
        <v>334</v>
      </c>
      <c r="L127" s="394">
        <v>0</v>
      </c>
      <c r="M127" s="254" t="s">
        <v>334</v>
      </c>
      <c r="N127" s="259"/>
      <c r="O127" s="259"/>
      <c r="P127" s="259"/>
      <c r="Q127" s="259"/>
      <c r="R127" s="662"/>
      <c r="S127" s="647"/>
      <c r="T127" s="665"/>
      <c r="U127" s="668"/>
    </row>
    <row r="128" spans="1:21" s="2" customFormat="1" ht="17.25" customHeight="1">
      <c r="A128" s="660" t="s">
        <v>499</v>
      </c>
      <c r="B128" s="661" t="s">
        <v>500</v>
      </c>
      <c r="C128" s="611" t="s">
        <v>771</v>
      </c>
      <c r="D128" s="113" t="s">
        <v>10</v>
      </c>
      <c r="E128" s="191">
        <f>E130</f>
        <v>22.990000000000002</v>
      </c>
      <c r="F128" s="191">
        <f>F130</f>
        <v>0</v>
      </c>
      <c r="G128" s="191"/>
      <c r="H128" s="191">
        <f>H130</f>
        <v>22.3</v>
      </c>
      <c r="I128" s="191"/>
      <c r="J128" s="191">
        <f>J130</f>
        <v>0.69</v>
      </c>
      <c r="K128" s="191"/>
      <c r="L128" s="191">
        <f>L130</f>
        <v>0</v>
      </c>
      <c r="M128" s="254"/>
      <c r="N128" s="259"/>
      <c r="O128" s="259"/>
      <c r="P128" s="259"/>
      <c r="Q128" s="259"/>
      <c r="R128" s="662" t="s">
        <v>605</v>
      </c>
      <c r="S128" s="647">
        <v>23</v>
      </c>
      <c r="T128" s="663" t="s">
        <v>357</v>
      </c>
      <c r="U128" s="666" t="s">
        <v>349</v>
      </c>
    </row>
    <row r="129" spans="1:21" s="2" customFormat="1" ht="18.75" customHeight="1">
      <c r="A129" s="660"/>
      <c r="B129" s="661"/>
      <c r="C129" s="611"/>
      <c r="D129" s="254" t="s">
        <v>2</v>
      </c>
      <c r="E129" s="394"/>
      <c r="F129" s="394"/>
      <c r="G129" s="394"/>
      <c r="H129" s="394"/>
      <c r="I129" s="394"/>
      <c r="J129" s="394"/>
      <c r="K129" s="394"/>
      <c r="L129" s="394"/>
      <c r="M129" s="254"/>
      <c r="N129" s="259"/>
      <c r="O129" s="259"/>
      <c r="P129" s="259"/>
      <c r="Q129" s="259"/>
      <c r="R129" s="662"/>
      <c r="S129" s="647"/>
      <c r="T129" s="664"/>
      <c r="U129" s="667"/>
    </row>
    <row r="130" spans="1:21" s="2" customFormat="1" ht="21.75" customHeight="1">
      <c r="A130" s="660"/>
      <c r="B130" s="661"/>
      <c r="C130" s="611"/>
      <c r="D130" s="254" t="s">
        <v>6</v>
      </c>
      <c r="E130" s="394">
        <f>F130+H130+J130+L130</f>
        <v>22.990000000000002</v>
      </c>
      <c r="F130" s="394">
        <v>0</v>
      </c>
      <c r="G130" s="394" t="s">
        <v>334</v>
      </c>
      <c r="H130" s="394">
        <v>22.3</v>
      </c>
      <c r="I130" s="394" t="s">
        <v>334</v>
      </c>
      <c r="J130" s="394">
        <v>0.69</v>
      </c>
      <c r="K130" s="394" t="s">
        <v>334</v>
      </c>
      <c r="L130" s="394">
        <v>0</v>
      </c>
      <c r="M130" s="254" t="s">
        <v>334</v>
      </c>
      <c r="N130" s="259"/>
      <c r="O130" s="259"/>
      <c r="P130" s="259"/>
      <c r="Q130" s="259"/>
      <c r="R130" s="662"/>
      <c r="S130" s="647"/>
      <c r="T130" s="665"/>
      <c r="U130" s="668"/>
    </row>
    <row r="131" spans="1:21" s="2" customFormat="1" ht="20.25" customHeight="1">
      <c r="A131" s="660" t="s">
        <v>501</v>
      </c>
      <c r="B131" s="661" t="s">
        <v>502</v>
      </c>
      <c r="C131" s="611" t="s">
        <v>771</v>
      </c>
      <c r="D131" s="113" t="s">
        <v>10</v>
      </c>
      <c r="E131" s="191">
        <f>E133</f>
        <v>23</v>
      </c>
      <c r="F131" s="191">
        <f t="shared" ref="F131:L131" si="24">F133</f>
        <v>0</v>
      </c>
      <c r="G131" s="191" t="str">
        <f t="shared" si="24"/>
        <v>-</v>
      </c>
      <c r="H131" s="191">
        <f t="shared" si="24"/>
        <v>22.31</v>
      </c>
      <c r="I131" s="191" t="str">
        <f t="shared" si="24"/>
        <v>-</v>
      </c>
      <c r="J131" s="191">
        <f t="shared" si="24"/>
        <v>0.69</v>
      </c>
      <c r="K131" s="191" t="str">
        <f t="shared" si="24"/>
        <v>-</v>
      </c>
      <c r="L131" s="191">
        <f t="shared" si="24"/>
        <v>0</v>
      </c>
      <c r="M131" s="254"/>
      <c r="N131" s="259"/>
      <c r="O131" s="259"/>
      <c r="P131" s="259"/>
      <c r="Q131" s="259"/>
      <c r="R131" s="662" t="s">
        <v>606</v>
      </c>
      <c r="S131" s="647">
        <v>23</v>
      </c>
      <c r="T131" s="663" t="s">
        <v>360</v>
      </c>
      <c r="U131" s="666" t="s">
        <v>349</v>
      </c>
    </row>
    <row r="132" spans="1:21" s="2" customFormat="1" ht="21" customHeight="1">
      <c r="A132" s="660"/>
      <c r="B132" s="661"/>
      <c r="C132" s="611"/>
      <c r="D132" s="254" t="s">
        <v>2</v>
      </c>
      <c r="E132" s="394"/>
      <c r="F132" s="394"/>
      <c r="G132" s="394"/>
      <c r="H132" s="394"/>
      <c r="I132" s="394"/>
      <c r="J132" s="394"/>
      <c r="K132" s="394"/>
      <c r="L132" s="394"/>
      <c r="M132" s="254"/>
      <c r="N132" s="259"/>
      <c r="O132" s="259"/>
      <c r="P132" s="259"/>
      <c r="Q132" s="259"/>
      <c r="R132" s="662"/>
      <c r="S132" s="647"/>
      <c r="T132" s="664"/>
      <c r="U132" s="667"/>
    </row>
    <row r="133" spans="1:21" s="2" customFormat="1" ht="16.5" customHeight="1">
      <c r="A133" s="660"/>
      <c r="B133" s="661"/>
      <c r="C133" s="611"/>
      <c r="D133" s="254" t="s">
        <v>6</v>
      </c>
      <c r="E133" s="394">
        <f>F133+H133+J133+L133</f>
        <v>23</v>
      </c>
      <c r="F133" s="394">
        <v>0</v>
      </c>
      <c r="G133" s="394" t="s">
        <v>334</v>
      </c>
      <c r="H133" s="394">
        <v>22.31</v>
      </c>
      <c r="I133" s="394" t="s">
        <v>334</v>
      </c>
      <c r="J133" s="394">
        <v>0.69</v>
      </c>
      <c r="K133" s="394" t="s">
        <v>334</v>
      </c>
      <c r="L133" s="394">
        <v>0</v>
      </c>
      <c r="M133" s="254" t="s">
        <v>334</v>
      </c>
      <c r="N133" s="259"/>
      <c r="O133" s="259"/>
      <c r="P133" s="259"/>
      <c r="Q133" s="259"/>
      <c r="R133" s="662"/>
      <c r="S133" s="647"/>
      <c r="T133" s="665"/>
      <c r="U133" s="668"/>
    </row>
    <row r="134" spans="1:21" s="2" customFormat="1" ht="21.75" customHeight="1">
      <c r="A134" s="660" t="s">
        <v>171</v>
      </c>
      <c r="B134" s="661" t="s">
        <v>503</v>
      </c>
      <c r="C134" s="611" t="s">
        <v>771</v>
      </c>
      <c r="D134" s="113" t="s">
        <v>10</v>
      </c>
      <c r="E134" s="191">
        <f>E136</f>
        <v>6</v>
      </c>
      <c r="F134" s="191">
        <f>F136</f>
        <v>0</v>
      </c>
      <c r="G134" s="191"/>
      <c r="H134" s="191">
        <f>H136</f>
        <v>5.82</v>
      </c>
      <c r="I134" s="191"/>
      <c r="J134" s="191">
        <f>J136</f>
        <v>0.18</v>
      </c>
      <c r="K134" s="191"/>
      <c r="L134" s="191">
        <f>L136</f>
        <v>0</v>
      </c>
      <c r="M134" s="254"/>
      <c r="N134" s="259"/>
      <c r="O134" s="259"/>
      <c r="P134" s="259"/>
      <c r="Q134" s="259"/>
      <c r="R134" s="662" t="s">
        <v>607</v>
      </c>
      <c r="S134" s="647">
        <v>6</v>
      </c>
      <c r="T134" s="663" t="s">
        <v>360</v>
      </c>
      <c r="U134" s="666" t="s">
        <v>349</v>
      </c>
    </row>
    <row r="135" spans="1:21" s="2" customFormat="1" ht="21" customHeight="1">
      <c r="A135" s="660"/>
      <c r="B135" s="661"/>
      <c r="C135" s="611"/>
      <c r="D135" s="254" t="s">
        <v>2</v>
      </c>
      <c r="E135" s="394"/>
      <c r="F135" s="394"/>
      <c r="G135" s="394"/>
      <c r="H135" s="394"/>
      <c r="I135" s="394"/>
      <c r="J135" s="394"/>
      <c r="K135" s="394"/>
      <c r="L135" s="394"/>
      <c r="M135" s="254"/>
      <c r="N135" s="259"/>
      <c r="O135" s="259"/>
      <c r="P135" s="259"/>
      <c r="Q135" s="259"/>
      <c r="R135" s="662"/>
      <c r="S135" s="647"/>
      <c r="T135" s="664"/>
      <c r="U135" s="667"/>
    </row>
    <row r="136" spans="1:21" s="2" customFormat="1" ht="15" customHeight="1">
      <c r="A136" s="660"/>
      <c r="B136" s="661"/>
      <c r="C136" s="611"/>
      <c r="D136" s="254" t="s">
        <v>7</v>
      </c>
      <c r="E136" s="394">
        <f>F136+H136+J136+L136</f>
        <v>6</v>
      </c>
      <c r="F136" s="394">
        <v>0</v>
      </c>
      <c r="G136" s="394" t="s">
        <v>334</v>
      </c>
      <c r="H136" s="394">
        <v>5.82</v>
      </c>
      <c r="I136" s="394" t="s">
        <v>334</v>
      </c>
      <c r="J136" s="394">
        <v>0.18</v>
      </c>
      <c r="K136" s="394" t="s">
        <v>334</v>
      </c>
      <c r="L136" s="394">
        <v>0</v>
      </c>
      <c r="M136" s="254" t="s">
        <v>334</v>
      </c>
      <c r="N136" s="259"/>
      <c r="O136" s="259"/>
      <c r="P136" s="259"/>
      <c r="Q136" s="259"/>
      <c r="R136" s="662"/>
      <c r="S136" s="647"/>
      <c r="T136" s="665"/>
      <c r="U136" s="668"/>
    </row>
    <row r="137" spans="1:21" s="2" customFormat="1" ht="21.75" customHeight="1">
      <c r="A137" s="660" t="s">
        <v>504</v>
      </c>
      <c r="B137" s="661" t="s">
        <v>505</v>
      </c>
      <c r="C137" s="611" t="s">
        <v>771</v>
      </c>
      <c r="D137" s="113" t="s">
        <v>10</v>
      </c>
      <c r="E137" s="191">
        <f>E139</f>
        <v>23</v>
      </c>
      <c r="F137" s="191">
        <f>F139</f>
        <v>0</v>
      </c>
      <c r="G137" s="191"/>
      <c r="H137" s="191">
        <f>H139</f>
        <v>22.31</v>
      </c>
      <c r="I137" s="191"/>
      <c r="J137" s="191">
        <f>J139</f>
        <v>0.69</v>
      </c>
      <c r="K137" s="191"/>
      <c r="L137" s="191">
        <f>L139</f>
        <v>0</v>
      </c>
      <c r="M137" s="254"/>
      <c r="N137" s="259"/>
      <c r="O137" s="259"/>
      <c r="P137" s="259"/>
      <c r="Q137" s="259"/>
      <c r="R137" s="662" t="s">
        <v>608</v>
      </c>
      <c r="S137" s="647">
        <v>23</v>
      </c>
      <c r="T137" s="663" t="s">
        <v>352</v>
      </c>
      <c r="U137" s="666" t="s">
        <v>349</v>
      </c>
    </row>
    <row r="138" spans="1:21" s="2" customFormat="1" ht="21" customHeight="1">
      <c r="A138" s="660"/>
      <c r="B138" s="661"/>
      <c r="C138" s="611"/>
      <c r="D138" s="254" t="s">
        <v>2</v>
      </c>
      <c r="E138" s="394"/>
      <c r="F138" s="394"/>
      <c r="G138" s="394"/>
      <c r="H138" s="394"/>
      <c r="I138" s="394"/>
      <c r="J138" s="394"/>
      <c r="K138" s="394"/>
      <c r="L138" s="394"/>
      <c r="M138" s="254"/>
      <c r="N138" s="259"/>
      <c r="O138" s="259"/>
      <c r="P138" s="259"/>
      <c r="Q138" s="259"/>
      <c r="R138" s="662"/>
      <c r="S138" s="647"/>
      <c r="T138" s="664"/>
      <c r="U138" s="667"/>
    </row>
    <row r="139" spans="1:21" s="2" customFormat="1" ht="15" customHeight="1">
      <c r="A139" s="660"/>
      <c r="B139" s="661"/>
      <c r="C139" s="611"/>
      <c r="D139" s="254" t="s">
        <v>7</v>
      </c>
      <c r="E139" s="394">
        <f>F139+H139+J139+L139</f>
        <v>23</v>
      </c>
      <c r="F139" s="394">
        <v>0</v>
      </c>
      <c r="G139" s="394" t="s">
        <v>334</v>
      </c>
      <c r="H139" s="394">
        <v>22.31</v>
      </c>
      <c r="I139" s="394" t="s">
        <v>334</v>
      </c>
      <c r="J139" s="394">
        <v>0.69</v>
      </c>
      <c r="K139" s="394" t="s">
        <v>334</v>
      </c>
      <c r="L139" s="394">
        <v>0</v>
      </c>
      <c r="M139" s="254" t="s">
        <v>334</v>
      </c>
      <c r="N139" s="259"/>
      <c r="O139" s="259"/>
      <c r="P139" s="259"/>
      <c r="Q139" s="259"/>
      <c r="R139" s="662"/>
      <c r="S139" s="647"/>
      <c r="T139" s="665"/>
      <c r="U139" s="668"/>
    </row>
    <row r="140" spans="1:21" s="2" customFormat="1" ht="20.25" customHeight="1">
      <c r="A140" s="660" t="s">
        <v>506</v>
      </c>
      <c r="B140" s="661" t="s">
        <v>507</v>
      </c>
      <c r="C140" s="611" t="s">
        <v>771</v>
      </c>
      <c r="D140" s="113" t="s">
        <v>10</v>
      </c>
      <c r="E140" s="191">
        <f>E142</f>
        <v>3</v>
      </c>
      <c r="F140" s="191">
        <f>F142</f>
        <v>0</v>
      </c>
      <c r="G140" s="191"/>
      <c r="H140" s="191">
        <f>H142</f>
        <v>2.91</v>
      </c>
      <c r="I140" s="191"/>
      <c r="J140" s="191">
        <f>J142</f>
        <v>0.09</v>
      </c>
      <c r="K140" s="191"/>
      <c r="L140" s="191">
        <f>L142</f>
        <v>0</v>
      </c>
      <c r="M140" s="254"/>
      <c r="N140" s="259"/>
      <c r="O140" s="259"/>
      <c r="P140" s="259"/>
      <c r="Q140" s="259"/>
      <c r="R140" s="662" t="s">
        <v>609</v>
      </c>
      <c r="S140" s="647">
        <v>3</v>
      </c>
      <c r="T140" s="663" t="s">
        <v>359</v>
      </c>
      <c r="U140" s="666" t="s">
        <v>349</v>
      </c>
    </row>
    <row r="141" spans="1:21" s="2" customFormat="1" ht="21" customHeight="1">
      <c r="A141" s="660"/>
      <c r="B141" s="661"/>
      <c r="C141" s="611"/>
      <c r="D141" s="254" t="s">
        <v>2</v>
      </c>
      <c r="E141" s="394"/>
      <c r="F141" s="394"/>
      <c r="G141" s="394"/>
      <c r="H141" s="394"/>
      <c r="I141" s="394"/>
      <c r="J141" s="394"/>
      <c r="K141" s="394"/>
      <c r="L141" s="394"/>
      <c r="M141" s="254"/>
      <c r="N141" s="259"/>
      <c r="O141" s="259"/>
      <c r="P141" s="259"/>
      <c r="Q141" s="259"/>
      <c r="R141" s="662"/>
      <c r="S141" s="647"/>
      <c r="T141" s="664"/>
      <c r="U141" s="667"/>
    </row>
    <row r="142" spans="1:21" s="2" customFormat="1" ht="15" customHeight="1">
      <c r="A142" s="660"/>
      <c r="B142" s="661"/>
      <c r="C142" s="611"/>
      <c r="D142" s="254" t="s">
        <v>7</v>
      </c>
      <c r="E142" s="394">
        <f>F142+H142+J142+L142</f>
        <v>3</v>
      </c>
      <c r="F142" s="394">
        <v>0</v>
      </c>
      <c r="G142" s="394" t="s">
        <v>334</v>
      </c>
      <c r="H142" s="394">
        <v>2.91</v>
      </c>
      <c r="I142" s="394" t="s">
        <v>334</v>
      </c>
      <c r="J142" s="394">
        <v>0.09</v>
      </c>
      <c r="K142" s="394" t="s">
        <v>334</v>
      </c>
      <c r="L142" s="394">
        <v>0</v>
      </c>
      <c r="M142" s="254" t="s">
        <v>334</v>
      </c>
      <c r="N142" s="259"/>
      <c r="O142" s="259"/>
      <c r="P142" s="259"/>
      <c r="Q142" s="259"/>
      <c r="R142" s="662"/>
      <c r="S142" s="647"/>
      <c r="T142" s="665"/>
      <c r="U142" s="668"/>
    </row>
    <row r="143" spans="1:21" s="2" customFormat="1" ht="20.25" customHeight="1">
      <c r="A143" s="660" t="s">
        <v>508</v>
      </c>
      <c r="B143" s="661" t="s">
        <v>509</v>
      </c>
      <c r="C143" s="611" t="s">
        <v>771</v>
      </c>
      <c r="D143" s="113" t="s">
        <v>10</v>
      </c>
      <c r="E143" s="191">
        <f>E145</f>
        <v>6</v>
      </c>
      <c r="F143" s="191">
        <f>F145</f>
        <v>0</v>
      </c>
      <c r="G143" s="191"/>
      <c r="H143" s="191">
        <f>H145</f>
        <v>5.82</v>
      </c>
      <c r="I143" s="191"/>
      <c r="J143" s="191">
        <f>J145</f>
        <v>0.18</v>
      </c>
      <c r="K143" s="191"/>
      <c r="L143" s="191">
        <f>L145</f>
        <v>0</v>
      </c>
      <c r="M143" s="254"/>
      <c r="N143" s="259"/>
      <c r="O143" s="259"/>
      <c r="P143" s="259"/>
      <c r="Q143" s="259"/>
      <c r="R143" s="662" t="s">
        <v>610</v>
      </c>
      <c r="S143" s="647">
        <v>6</v>
      </c>
      <c r="T143" s="663" t="s">
        <v>357</v>
      </c>
      <c r="U143" s="666" t="s">
        <v>349</v>
      </c>
    </row>
    <row r="144" spans="1:21" s="2" customFormat="1" ht="21" customHeight="1">
      <c r="A144" s="660"/>
      <c r="B144" s="661"/>
      <c r="C144" s="611"/>
      <c r="D144" s="254" t="s">
        <v>2</v>
      </c>
      <c r="E144" s="394"/>
      <c r="F144" s="394"/>
      <c r="G144" s="394"/>
      <c r="H144" s="394"/>
      <c r="I144" s="394"/>
      <c r="J144" s="394"/>
      <c r="K144" s="394"/>
      <c r="L144" s="394"/>
      <c r="M144" s="254"/>
      <c r="N144" s="259"/>
      <c r="O144" s="259"/>
      <c r="P144" s="259"/>
      <c r="Q144" s="259"/>
      <c r="R144" s="662"/>
      <c r="S144" s="647"/>
      <c r="T144" s="664"/>
      <c r="U144" s="667"/>
    </row>
    <row r="145" spans="1:21" s="2" customFormat="1" ht="19.5" customHeight="1">
      <c r="A145" s="660"/>
      <c r="B145" s="661"/>
      <c r="C145" s="611"/>
      <c r="D145" s="254" t="s">
        <v>7</v>
      </c>
      <c r="E145" s="394">
        <f>F145+H145+J145+L145</f>
        <v>6</v>
      </c>
      <c r="F145" s="394">
        <v>0</v>
      </c>
      <c r="G145" s="394" t="s">
        <v>334</v>
      </c>
      <c r="H145" s="394">
        <v>5.82</v>
      </c>
      <c r="I145" s="394" t="s">
        <v>334</v>
      </c>
      <c r="J145" s="394">
        <v>0.18</v>
      </c>
      <c r="K145" s="394" t="s">
        <v>334</v>
      </c>
      <c r="L145" s="394">
        <v>0</v>
      </c>
      <c r="M145" s="254" t="s">
        <v>334</v>
      </c>
      <c r="N145" s="259"/>
      <c r="O145" s="259"/>
      <c r="P145" s="259"/>
      <c r="Q145" s="259"/>
      <c r="R145" s="662"/>
      <c r="S145" s="647"/>
      <c r="T145" s="665"/>
      <c r="U145" s="668"/>
    </row>
    <row r="146" spans="1:21" s="2" customFormat="1" ht="20.25" customHeight="1">
      <c r="A146" s="660" t="s">
        <v>510</v>
      </c>
      <c r="B146" s="661" t="s">
        <v>511</v>
      </c>
      <c r="C146" s="611" t="s">
        <v>771</v>
      </c>
      <c r="D146" s="113" t="s">
        <v>10</v>
      </c>
      <c r="E146" s="191">
        <f>E148</f>
        <v>23</v>
      </c>
      <c r="F146" s="191">
        <f>F148</f>
        <v>0</v>
      </c>
      <c r="G146" s="191"/>
      <c r="H146" s="191">
        <f>H148</f>
        <v>22.31</v>
      </c>
      <c r="I146" s="191"/>
      <c r="J146" s="191">
        <f>J148</f>
        <v>0.69</v>
      </c>
      <c r="K146" s="191"/>
      <c r="L146" s="191">
        <f>L148</f>
        <v>0</v>
      </c>
      <c r="M146" s="254"/>
      <c r="N146" s="259"/>
      <c r="O146" s="259"/>
      <c r="P146" s="259"/>
      <c r="Q146" s="259"/>
      <c r="R146" s="662" t="s">
        <v>617</v>
      </c>
      <c r="S146" s="647">
        <v>23</v>
      </c>
      <c r="T146" s="663" t="s">
        <v>357</v>
      </c>
      <c r="U146" s="666" t="s">
        <v>349</v>
      </c>
    </row>
    <row r="147" spans="1:21" s="2" customFormat="1" ht="21" customHeight="1">
      <c r="A147" s="660"/>
      <c r="B147" s="661"/>
      <c r="C147" s="611"/>
      <c r="D147" s="254" t="s">
        <v>2</v>
      </c>
      <c r="E147" s="394"/>
      <c r="F147" s="394"/>
      <c r="G147" s="394"/>
      <c r="H147" s="394"/>
      <c r="I147" s="394"/>
      <c r="J147" s="394"/>
      <c r="K147" s="394"/>
      <c r="L147" s="394"/>
      <c r="M147" s="254"/>
      <c r="N147" s="259"/>
      <c r="O147" s="259"/>
      <c r="P147" s="259"/>
      <c r="Q147" s="259"/>
      <c r="R147" s="662"/>
      <c r="S147" s="647"/>
      <c r="T147" s="664"/>
      <c r="U147" s="667"/>
    </row>
    <row r="148" spans="1:21" s="2" customFormat="1" ht="14.25" customHeight="1">
      <c r="A148" s="660"/>
      <c r="B148" s="661"/>
      <c r="C148" s="611"/>
      <c r="D148" s="254" t="s">
        <v>11</v>
      </c>
      <c r="E148" s="394">
        <f>F148+H148+J148+L148</f>
        <v>23</v>
      </c>
      <c r="F148" s="394">
        <v>0</v>
      </c>
      <c r="G148" s="394" t="s">
        <v>334</v>
      </c>
      <c r="H148" s="394">
        <v>22.31</v>
      </c>
      <c r="I148" s="394" t="s">
        <v>334</v>
      </c>
      <c r="J148" s="394">
        <v>0.69</v>
      </c>
      <c r="K148" s="394" t="s">
        <v>334</v>
      </c>
      <c r="L148" s="394">
        <v>0</v>
      </c>
      <c r="M148" s="254" t="s">
        <v>334</v>
      </c>
      <c r="N148" s="259"/>
      <c r="O148" s="259"/>
      <c r="P148" s="259"/>
      <c r="Q148" s="259"/>
      <c r="R148" s="662"/>
      <c r="S148" s="647"/>
      <c r="T148" s="665"/>
      <c r="U148" s="668"/>
    </row>
    <row r="149" spans="1:21" s="2" customFormat="1" ht="18.75" customHeight="1">
      <c r="A149" s="660" t="s">
        <v>172</v>
      </c>
      <c r="B149" s="661" t="s">
        <v>512</v>
      </c>
      <c r="C149" s="611" t="s">
        <v>771</v>
      </c>
      <c r="D149" s="113" t="s">
        <v>10</v>
      </c>
      <c r="E149" s="191">
        <f>E151</f>
        <v>23</v>
      </c>
      <c r="F149" s="191">
        <f>F151</f>
        <v>0</v>
      </c>
      <c r="G149" s="191"/>
      <c r="H149" s="191">
        <f>H151</f>
        <v>22.31</v>
      </c>
      <c r="I149" s="191"/>
      <c r="J149" s="191">
        <f>J151</f>
        <v>0.69</v>
      </c>
      <c r="K149" s="191"/>
      <c r="L149" s="191">
        <f>L151</f>
        <v>0</v>
      </c>
      <c r="M149" s="254"/>
      <c r="N149" s="259"/>
      <c r="O149" s="259"/>
      <c r="P149" s="259"/>
      <c r="Q149" s="259"/>
      <c r="R149" s="662" t="s">
        <v>616</v>
      </c>
      <c r="S149" s="647">
        <v>23</v>
      </c>
      <c r="T149" s="663" t="s">
        <v>353</v>
      </c>
      <c r="U149" s="666" t="s">
        <v>349</v>
      </c>
    </row>
    <row r="150" spans="1:21" s="2" customFormat="1" ht="21" customHeight="1">
      <c r="A150" s="660"/>
      <c r="B150" s="661"/>
      <c r="C150" s="611"/>
      <c r="D150" s="254" t="s">
        <v>2</v>
      </c>
      <c r="E150" s="394"/>
      <c r="F150" s="394"/>
      <c r="G150" s="394"/>
      <c r="H150" s="394"/>
      <c r="I150" s="394"/>
      <c r="J150" s="394"/>
      <c r="K150" s="394"/>
      <c r="L150" s="394"/>
      <c r="M150" s="254"/>
      <c r="N150" s="259"/>
      <c r="O150" s="259"/>
      <c r="P150" s="259"/>
      <c r="Q150" s="259"/>
      <c r="R150" s="662"/>
      <c r="S150" s="647"/>
      <c r="T150" s="664"/>
      <c r="U150" s="667"/>
    </row>
    <row r="151" spans="1:21" s="2" customFormat="1" ht="17.25" customHeight="1">
      <c r="A151" s="660"/>
      <c r="B151" s="661"/>
      <c r="C151" s="611"/>
      <c r="D151" s="254" t="s">
        <v>11</v>
      </c>
      <c r="E151" s="394">
        <f>F151+H151+J151+L151</f>
        <v>23</v>
      </c>
      <c r="F151" s="394">
        <v>0</v>
      </c>
      <c r="G151" s="394" t="s">
        <v>334</v>
      </c>
      <c r="H151" s="394">
        <v>22.31</v>
      </c>
      <c r="I151" s="394" t="s">
        <v>334</v>
      </c>
      <c r="J151" s="394">
        <v>0.69</v>
      </c>
      <c r="K151" s="394" t="s">
        <v>334</v>
      </c>
      <c r="L151" s="394">
        <v>0</v>
      </c>
      <c r="M151" s="254" t="s">
        <v>334</v>
      </c>
      <c r="N151" s="259"/>
      <c r="O151" s="259"/>
      <c r="P151" s="259"/>
      <c r="Q151" s="259"/>
      <c r="R151" s="662"/>
      <c r="S151" s="647"/>
      <c r="T151" s="665"/>
      <c r="U151" s="668"/>
    </row>
    <row r="152" spans="1:21" s="2" customFormat="1" ht="19.5" customHeight="1">
      <c r="A152" s="660" t="s">
        <v>513</v>
      </c>
      <c r="B152" s="661" t="s">
        <v>514</v>
      </c>
      <c r="C152" s="611" t="s">
        <v>771</v>
      </c>
      <c r="D152" s="113" t="s">
        <v>10</v>
      </c>
      <c r="E152" s="191">
        <f>E154</f>
        <v>23</v>
      </c>
      <c r="F152" s="191">
        <f>F154</f>
        <v>0</v>
      </c>
      <c r="G152" s="191"/>
      <c r="H152" s="191">
        <f>H154</f>
        <v>22.31</v>
      </c>
      <c r="I152" s="191"/>
      <c r="J152" s="191">
        <f>J154</f>
        <v>0.69</v>
      </c>
      <c r="K152" s="191"/>
      <c r="L152" s="191">
        <f>L154</f>
        <v>0</v>
      </c>
      <c r="M152" s="254"/>
      <c r="N152" s="259"/>
      <c r="O152" s="259"/>
      <c r="P152" s="259"/>
      <c r="Q152" s="259"/>
      <c r="R152" s="662" t="s">
        <v>615</v>
      </c>
      <c r="S152" s="647">
        <v>23</v>
      </c>
      <c r="T152" s="663" t="s">
        <v>353</v>
      </c>
      <c r="U152" s="666" t="s">
        <v>349</v>
      </c>
    </row>
    <row r="153" spans="1:21" s="2" customFormat="1" ht="21" customHeight="1">
      <c r="A153" s="660"/>
      <c r="B153" s="661"/>
      <c r="C153" s="611"/>
      <c r="D153" s="254" t="s">
        <v>2</v>
      </c>
      <c r="E153" s="394"/>
      <c r="F153" s="394"/>
      <c r="G153" s="394"/>
      <c r="H153" s="394"/>
      <c r="I153" s="394"/>
      <c r="J153" s="394"/>
      <c r="K153" s="394"/>
      <c r="L153" s="394"/>
      <c r="M153" s="254"/>
      <c r="N153" s="259"/>
      <c r="O153" s="259"/>
      <c r="P153" s="259"/>
      <c r="Q153" s="259"/>
      <c r="R153" s="662"/>
      <c r="S153" s="647"/>
      <c r="T153" s="664"/>
      <c r="U153" s="667"/>
    </row>
    <row r="154" spans="1:21" s="2" customFormat="1" ht="15.75" customHeight="1">
      <c r="A154" s="660"/>
      <c r="B154" s="661"/>
      <c r="C154" s="611"/>
      <c r="D154" s="254" t="s">
        <v>12</v>
      </c>
      <c r="E154" s="394">
        <f>F154+H154+J154+L154</f>
        <v>23</v>
      </c>
      <c r="F154" s="394">
        <v>0</v>
      </c>
      <c r="G154" s="394" t="s">
        <v>334</v>
      </c>
      <c r="H154" s="394">
        <v>22.31</v>
      </c>
      <c r="I154" s="394" t="s">
        <v>334</v>
      </c>
      <c r="J154" s="394">
        <v>0.69</v>
      </c>
      <c r="K154" s="394" t="s">
        <v>334</v>
      </c>
      <c r="L154" s="394">
        <v>0</v>
      </c>
      <c r="M154" s="254" t="s">
        <v>334</v>
      </c>
      <c r="N154" s="259"/>
      <c r="O154" s="259"/>
      <c r="P154" s="259"/>
      <c r="Q154" s="259"/>
      <c r="R154" s="662"/>
      <c r="S154" s="647"/>
      <c r="T154" s="665"/>
      <c r="U154" s="668"/>
    </row>
    <row r="155" spans="1:21" s="2" customFormat="1" ht="19.5" customHeight="1">
      <c r="A155" s="660" t="s">
        <v>515</v>
      </c>
      <c r="B155" s="661" t="s">
        <v>516</v>
      </c>
      <c r="C155" s="611" t="s">
        <v>771</v>
      </c>
      <c r="D155" s="113" t="s">
        <v>10</v>
      </c>
      <c r="E155" s="191">
        <f>E157</f>
        <v>23</v>
      </c>
      <c r="F155" s="191">
        <f>F157</f>
        <v>0</v>
      </c>
      <c r="G155" s="191"/>
      <c r="H155" s="191">
        <f>H157</f>
        <v>22.31</v>
      </c>
      <c r="I155" s="191"/>
      <c r="J155" s="191">
        <f>J157</f>
        <v>0.69</v>
      </c>
      <c r="K155" s="191"/>
      <c r="L155" s="191">
        <f>L157</f>
        <v>0</v>
      </c>
      <c r="M155" s="254"/>
      <c r="N155" s="259"/>
      <c r="O155" s="259"/>
      <c r="P155" s="259"/>
      <c r="Q155" s="259"/>
      <c r="R155" s="662" t="s">
        <v>614</v>
      </c>
      <c r="S155" s="647">
        <v>23</v>
      </c>
      <c r="T155" s="663" t="s">
        <v>358</v>
      </c>
      <c r="U155" s="666" t="s">
        <v>349</v>
      </c>
    </row>
    <row r="156" spans="1:21" s="2" customFormat="1" ht="16.5" customHeight="1">
      <c r="A156" s="660"/>
      <c r="B156" s="661"/>
      <c r="C156" s="611"/>
      <c r="D156" s="254" t="s">
        <v>2</v>
      </c>
      <c r="E156" s="394"/>
      <c r="F156" s="394"/>
      <c r="G156" s="394"/>
      <c r="H156" s="394"/>
      <c r="I156" s="394"/>
      <c r="J156" s="394"/>
      <c r="K156" s="394"/>
      <c r="L156" s="394"/>
      <c r="M156" s="254"/>
      <c r="N156" s="259"/>
      <c r="O156" s="259"/>
      <c r="P156" s="259"/>
      <c r="Q156" s="259"/>
      <c r="R156" s="662"/>
      <c r="S156" s="647"/>
      <c r="T156" s="664"/>
      <c r="U156" s="667"/>
    </row>
    <row r="157" spans="1:21" s="2" customFormat="1" ht="16.5" customHeight="1">
      <c r="A157" s="660"/>
      <c r="B157" s="661"/>
      <c r="C157" s="611"/>
      <c r="D157" s="254" t="s">
        <v>12</v>
      </c>
      <c r="E157" s="394">
        <f>F157+H157+J157+L157</f>
        <v>23</v>
      </c>
      <c r="F157" s="394">
        <v>0</v>
      </c>
      <c r="G157" s="394" t="s">
        <v>334</v>
      </c>
      <c r="H157" s="394">
        <v>22.31</v>
      </c>
      <c r="I157" s="394" t="s">
        <v>334</v>
      </c>
      <c r="J157" s="394">
        <v>0.69</v>
      </c>
      <c r="K157" s="394" t="s">
        <v>334</v>
      </c>
      <c r="L157" s="394">
        <v>0</v>
      </c>
      <c r="M157" s="254" t="s">
        <v>334</v>
      </c>
      <c r="N157" s="259"/>
      <c r="O157" s="259"/>
      <c r="P157" s="259"/>
      <c r="Q157" s="259"/>
      <c r="R157" s="662"/>
      <c r="S157" s="647"/>
      <c r="T157" s="665"/>
      <c r="U157" s="668"/>
    </row>
    <row r="158" spans="1:21" s="2" customFormat="1" ht="37.5" customHeight="1">
      <c r="A158" s="660" t="s">
        <v>274</v>
      </c>
      <c r="B158" s="661" t="s">
        <v>517</v>
      </c>
      <c r="C158" s="611" t="s">
        <v>771</v>
      </c>
      <c r="D158" s="113" t="s">
        <v>10</v>
      </c>
      <c r="E158" s="191">
        <f>E160</f>
        <v>23</v>
      </c>
      <c r="F158" s="191">
        <f>F160</f>
        <v>0</v>
      </c>
      <c r="G158" s="191"/>
      <c r="H158" s="191">
        <f>H160</f>
        <v>22.31</v>
      </c>
      <c r="I158" s="191"/>
      <c r="J158" s="191">
        <f>J160</f>
        <v>0.69</v>
      </c>
      <c r="K158" s="191"/>
      <c r="L158" s="191">
        <f>L160</f>
        <v>0</v>
      </c>
      <c r="M158" s="254"/>
      <c r="N158" s="259"/>
      <c r="O158" s="259"/>
      <c r="P158" s="259"/>
      <c r="Q158" s="259"/>
      <c r="R158" s="662" t="s">
        <v>613</v>
      </c>
      <c r="S158" s="647">
        <v>23</v>
      </c>
      <c r="T158" s="663" t="s">
        <v>348</v>
      </c>
      <c r="U158" s="666" t="s">
        <v>349</v>
      </c>
    </row>
    <row r="159" spans="1:21" s="2" customFormat="1" ht="21" customHeight="1">
      <c r="A159" s="660"/>
      <c r="B159" s="661"/>
      <c r="C159" s="611"/>
      <c r="D159" s="254" t="s">
        <v>2</v>
      </c>
      <c r="E159" s="394"/>
      <c r="F159" s="394"/>
      <c r="G159" s="394"/>
      <c r="H159" s="394"/>
      <c r="I159" s="394"/>
      <c r="J159" s="394"/>
      <c r="K159" s="394"/>
      <c r="L159" s="394"/>
      <c r="M159" s="254"/>
      <c r="N159" s="259"/>
      <c r="O159" s="259"/>
      <c r="P159" s="259"/>
      <c r="Q159" s="259"/>
      <c r="R159" s="662"/>
      <c r="S159" s="647"/>
      <c r="T159" s="664"/>
      <c r="U159" s="667"/>
    </row>
    <row r="160" spans="1:21" s="2" customFormat="1" ht="19.5" customHeight="1">
      <c r="A160" s="660"/>
      <c r="B160" s="661"/>
      <c r="C160" s="611"/>
      <c r="D160" s="254" t="s">
        <v>8</v>
      </c>
      <c r="E160" s="394">
        <f>F160+H160+J160+L160</f>
        <v>23</v>
      </c>
      <c r="F160" s="394">
        <v>0</v>
      </c>
      <c r="G160" s="394" t="s">
        <v>334</v>
      </c>
      <c r="H160" s="394">
        <v>22.31</v>
      </c>
      <c r="I160" s="394" t="s">
        <v>334</v>
      </c>
      <c r="J160" s="394">
        <v>0.69</v>
      </c>
      <c r="K160" s="394" t="s">
        <v>334</v>
      </c>
      <c r="L160" s="394">
        <v>0</v>
      </c>
      <c r="M160" s="254" t="s">
        <v>334</v>
      </c>
      <c r="N160" s="259"/>
      <c r="O160" s="259"/>
      <c r="P160" s="259"/>
      <c r="Q160" s="259"/>
      <c r="R160" s="662"/>
      <c r="S160" s="647"/>
      <c r="T160" s="665"/>
      <c r="U160" s="668"/>
    </row>
    <row r="161" spans="1:23" s="2" customFormat="1" ht="18.75" customHeight="1">
      <c r="A161" s="660" t="s">
        <v>275</v>
      </c>
      <c r="B161" s="661" t="s">
        <v>518</v>
      </c>
      <c r="C161" s="611" t="s">
        <v>771</v>
      </c>
      <c r="D161" s="113" t="s">
        <v>10</v>
      </c>
      <c r="E161" s="191">
        <f>E163</f>
        <v>23</v>
      </c>
      <c r="F161" s="191">
        <f>F163</f>
        <v>0</v>
      </c>
      <c r="G161" s="191"/>
      <c r="H161" s="191">
        <f>H163</f>
        <v>22.31</v>
      </c>
      <c r="I161" s="191"/>
      <c r="J161" s="191">
        <f>J163</f>
        <v>0.69</v>
      </c>
      <c r="K161" s="191"/>
      <c r="L161" s="191">
        <f>L163</f>
        <v>0</v>
      </c>
      <c r="M161" s="254"/>
      <c r="N161" s="259"/>
      <c r="O161" s="259"/>
      <c r="P161" s="259"/>
      <c r="Q161" s="259"/>
      <c r="R161" s="662" t="s">
        <v>612</v>
      </c>
      <c r="S161" s="647">
        <v>23</v>
      </c>
      <c r="T161" s="663" t="s">
        <v>342</v>
      </c>
      <c r="U161" s="666" t="s">
        <v>349</v>
      </c>
    </row>
    <row r="162" spans="1:23" s="2" customFormat="1" ht="21" customHeight="1">
      <c r="A162" s="660"/>
      <c r="B162" s="661"/>
      <c r="C162" s="611"/>
      <c r="D162" s="254" t="s">
        <v>2</v>
      </c>
      <c r="E162" s="394"/>
      <c r="F162" s="394"/>
      <c r="G162" s="394"/>
      <c r="H162" s="394"/>
      <c r="I162" s="394"/>
      <c r="J162" s="394"/>
      <c r="K162" s="394"/>
      <c r="L162" s="394"/>
      <c r="M162" s="254"/>
      <c r="N162" s="259"/>
      <c r="O162" s="259"/>
      <c r="P162" s="259"/>
      <c r="Q162" s="259"/>
      <c r="R162" s="662"/>
      <c r="S162" s="647"/>
      <c r="T162" s="664"/>
      <c r="U162" s="667"/>
    </row>
    <row r="163" spans="1:23" s="2" customFormat="1" ht="15" customHeight="1">
      <c r="A163" s="660"/>
      <c r="B163" s="661"/>
      <c r="C163" s="611"/>
      <c r="D163" s="254" t="s">
        <v>8</v>
      </c>
      <c r="E163" s="394">
        <f>F163+H163+J163+L163</f>
        <v>23</v>
      </c>
      <c r="F163" s="394">
        <v>0</v>
      </c>
      <c r="G163" s="394" t="s">
        <v>334</v>
      </c>
      <c r="H163" s="394">
        <v>22.31</v>
      </c>
      <c r="I163" s="394" t="s">
        <v>334</v>
      </c>
      <c r="J163" s="394">
        <v>0.69</v>
      </c>
      <c r="K163" s="394" t="s">
        <v>334</v>
      </c>
      <c r="L163" s="394">
        <v>0</v>
      </c>
      <c r="M163" s="254" t="s">
        <v>334</v>
      </c>
      <c r="N163" s="259"/>
      <c r="O163" s="259"/>
      <c r="P163" s="259"/>
      <c r="Q163" s="259"/>
      <c r="R163" s="662"/>
      <c r="S163" s="647"/>
      <c r="T163" s="665"/>
      <c r="U163" s="668"/>
    </row>
    <row r="164" spans="1:23" s="2" customFormat="1" ht="32.25" customHeight="1">
      <c r="A164" s="660" t="s">
        <v>276</v>
      </c>
      <c r="B164" s="661" t="s">
        <v>519</v>
      </c>
      <c r="C164" s="611" t="s">
        <v>771</v>
      </c>
      <c r="D164" s="113" t="s">
        <v>10</v>
      </c>
      <c r="E164" s="191">
        <f>E166</f>
        <v>10</v>
      </c>
      <c r="F164" s="191">
        <f>F166</f>
        <v>0</v>
      </c>
      <c r="G164" s="191"/>
      <c r="H164" s="191">
        <f>H166</f>
        <v>9.6999999999999993</v>
      </c>
      <c r="I164" s="191"/>
      <c r="J164" s="191">
        <f>J166</f>
        <v>0.3</v>
      </c>
      <c r="K164" s="191"/>
      <c r="L164" s="191">
        <f>L166</f>
        <v>0</v>
      </c>
      <c r="M164" s="254"/>
      <c r="N164" s="259"/>
      <c r="O164" s="259"/>
      <c r="P164" s="259"/>
      <c r="Q164" s="259"/>
      <c r="R164" s="662" t="s">
        <v>611</v>
      </c>
      <c r="S164" s="647">
        <v>10</v>
      </c>
      <c r="T164" s="663" t="s">
        <v>356</v>
      </c>
      <c r="U164" s="666" t="s">
        <v>349</v>
      </c>
    </row>
    <row r="165" spans="1:23" s="2" customFormat="1" ht="21" customHeight="1">
      <c r="A165" s="660"/>
      <c r="B165" s="661"/>
      <c r="C165" s="611"/>
      <c r="D165" s="254" t="s">
        <v>2</v>
      </c>
      <c r="E165" s="394"/>
      <c r="F165" s="394"/>
      <c r="G165" s="394"/>
      <c r="H165" s="394"/>
      <c r="I165" s="394"/>
      <c r="J165" s="394"/>
      <c r="K165" s="394"/>
      <c r="L165" s="394"/>
      <c r="M165" s="254"/>
      <c r="N165" s="259"/>
      <c r="O165" s="259"/>
      <c r="P165" s="259"/>
      <c r="Q165" s="259"/>
      <c r="R165" s="662"/>
      <c r="S165" s="647"/>
      <c r="T165" s="664"/>
      <c r="U165" s="667"/>
    </row>
    <row r="166" spans="1:23" s="2" customFormat="1" ht="21" customHeight="1">
      <c r="A166" s="660"/>
      <c r="B166" s="661"/>
      <c r="C166" s="611"/>
      <c r="D166" s="254" t="s">
        <v>9</v>
      </c>
      <c r="E166" s="394">
        <f>F166+H166+J166+L166</f>
        <v>10</v>
      </c>
      <c r="F166" s="394">
        <v>0</v>
      </c>
      <c r="G166" s="394" t="s">
        <v>334</v>
      </c>
      <c r="H166" s="394">
        <v>9.6999999999999993</v>
      </c>
      <c r="I166" s="394" t="s">
        <v>334</v>
      </c>
      <c r="J166" s="394">
        <v>0.3</v>
      </c>
      <c r="K166" s="394" t="s">
        <v>334</v>
      </c>
      <c r="L166" s="394">
        <v>0</v>
      </c>
      <c r="M166" s="254" t="s">
        <v>334</v>
      </c>
      <c r="N166" s="259"/>
      <c r="O166" s="259"/>
      <c r="P166" s="259"/>
      <c r="Q166" s="259"/>
      <c r="R166" s="662"/>
      <c r="S166" s="647"/>
      <c r="T166" s="665"/>
      <c r="U166" s="668"/>
    </row>
    <row r="167" spans="1:23" s="2" customFormat="1" ht="17.25" customHeight="1">
      <c r="A167" s="439"/>
      <c r="B167" s="641" t="s">
        <v>520</v>
      </c>
      <c r="C167" s="641"/>
      <c r="D167" s="264" t="s">
        <v>10</v>
      </c>
      <c r="E167" s="264">
        <f>E169</f>
        <v>41.61</v>
      </c>
      <c r="F167" s="264">
        <f t="shared" ref="F167:M167" si="25">F169</f>
        <v>0</v>
      </c>
      <c r="G167" s="264" t="e">
        <f t="shared" si="25"/>
        <v>#VALUE!</v>
      </c>
      <c r="H167" s="264">
        <f t="shared" si="25"/>
        <v>34.699999999999996</v>
      </c>
      <c r="I167" s="264" t="e">
        <f t="shared" si="25"/>
        <v>#VALUE!</v>
      </c>
      <c r="J167" s="264">
        <f t="shared" si="25"/>
        <v>6.91</v>
      </c>
      <c r="K167" s="264" t="e">
        <f t="shared" si="25"/>
        <v>#VALUE!</v>
      </c>
      <c r="L167" s="264">
        <f t="shared" si="25"/>
        <v>0</v>
      </c>
      <c r="M167" s="264">
        <f t="shared" si="25"/>
        <v>0</v>
      </c>
      <c r="N167" s="259" t="e">
        <f>#REF!+#REF!+#REF!+#REF!+#REF!+#REF!+#REF!+#REF!+#REF!+#REF!+#REF!+#REF!+#REF!+#REF!+#REF!+#REF!+#REF!+#REF!+#REF!+#REF!+#REF!+#REF!+#REF!+#REF!+#REF!+#REF!+#REF!+#REF!+#REF!+#REF!+#REF!+#REF!+#REF!+#REF!+#REF!+#REF!+#REF!+#REF!</f>
        <v>#REF!</v>
      </c>
      <c r="O167" s="259"/>
      <c r="P167" s="259"/>
      <c r="Q167" s="259"/>
      <c r="R167" s="644"/>
      <c r="S167" s="648">
        <f>S164+S161+S158+S155+S152+S149+S146+S143+S140+S137+S134+S131+S128+S125+S122+S119+S116+S113+S110+S107+S104+S101+S98+S95+S92+S89+S86+S83+S80+S77+S74</f>
        <v>374.9</v>
      </c>
      <c r="T167" s="699"/>
      <c r="U167" s="702"/>
    </row>
    <row r="168" spans="1:23" s="2" customFormat="1">
      <c r="A168" s="440"/>
      <c r="B168" s="642"/>
      <c r="C168" s="642"/>
      <c r="D168" s="264" t="s">
        <v>2</v>
      </c>
      <c r="E168" s="264"/>
      <c r="F168" s="264"/>
      <c r="G168" s="264"/>
      <c r="H168" s="264"/>
      <c r="I168" s="264"/>
      <c r="J168" s="264"/>
      <c r="K168" s="264"/>
      <c r="L168" s="264"/>
      <c r="M168" s="264"/>
      <c r="N168" s="259"/>
      <c r="O168" s="259"/>
      <c r="P168" s="259"/>
      <c r="Q168" s="259"/>
      <c r="R168" s="645"/>
      <c r="S168" s="648"/>
      <c r="T168" s="700"/>
      <c r="U168" s="703"/>
    </row>
    <row r="169" spans="1:23" s="2" customFormat="1">
      <c r="A169" s="440"/>
      <c r="B169" s="642"/>
      <c r="C169" s="642"/>
      <c r="D169" s="264" t="s">
        <v>3</v>
      </c>
      <c r="E169" s="263">
        <f>F169+H169+J169+L169</f>
        <v>41.61</v>
      </c>
      <c r="F169" s="263">
        <f>F52+F55+F58+F61+F64+F67+F70+F79</f>
        <v>0</v>
      </c>
      <c r="G169" s="263" t="e">
        <f t="shared" ref="G169:L169" si="26">G52+G55+G58+G61+G64+G67+G70+G79</f>
        <v>#VALUE!</v>
      </c>
      <c r="H169" s="263">
        <f t="shared" si="26"/>
        <v>34.699999999999996</v>
      </c>
      <c r="I169" s="263" t="e">
        <f t="shared" si="26"/>
        <v>#VALUE!</v>
      </c>
      <c r="J169" s="263">
        <f t="shared" si="26"/>
        <v>6.91</v>
      </c>
      <c r="K169" s="263" t="e">
        <f t="shared" si="26"/>
        <v>#VALUE!</v>
      </c>
      <c r="L169" s="263">
        <f t="shared" si="26"/>
        <v>0</v>
      </c>
      <c r="M169" s="264">
        <v>0</v>
      </c>
      <c r="N169" s="259"/>
      <c r="O169" s="259"/>
      <c r="P169" s="259"/>
      <c r="Q169" s="259"/>
      <c r="R169" s="645"/>
      <c r="S169" s="648"/>
      <c r="T169" s="701"/>
      <c r="U169" s="704"/>
      <c r="W169" s="250"/>
    </row>
    <row r="170" spans="1:23" s="2" customFormat="1">
      <c r="A170" s="440"/>
      <c r="B170" s="642"/>
      <c r="C170" s="642"/>
      <c r="D170" s="264" t="s">
        <v>4</v>
      </c>
      <c r="E170" s="263">
        <f t="shared" ref="E170:E177" si="27">F170+H170+J170+L170</f>
        <v>49</v>
      </c>
      <c r="F170" s="263">
        <f>F73+F85+F91+F94+F97</f>
        <v>0</v>
      </c>
      <c r="G170" s="263" t="e">
        <f t="shared" ref="G170:L170" si="28">G73+G85+G91+G94+G97</f>
        <v>#VALUE!</v>
      </c>
      <c r="H170" s="263">
        <f t="shared" si="28"/>
        <v>47.53</v>
      </c>
      <c r="I170" s="263" t="e">
        <f t="shared" si="28"/>
        <v>#VALUE!</v>
      </c>
      <c r="J170" s="263">
        <f t="shared" si="28"/>
        <v>1.47</v>
      </c>
      <c r="K170" s="263" t="e">
        <f t="shared" si="28"/>
        <v>#VALUE!</v>
      </c>
      <c r="L170" s="263">
        <f t="shared" si="28"/>
        <v>0</v>
      </c>
      <c r="M170" s="264"/>
      <c r="N170" s="259"/>
      <c r="O170" s="259"/>
      <c r="P170" s="259"/>
      <c r="Q170" s="259"/>
      <c r="R170" s="645"/>
      <c r="S170" s="265"/>
      <c r="T170" s="266"/>
      <c r="U170" s="267"/>
      <c r="W170" s="250"/>
    </row>
    <row r="171" spans="1:23" s="2" customFormat="1">
      <c r="A171" s="440"/>
      <c r="B171" s="642"/>
      <c r="C171" s="642"/>
      <c r="D171" s="264" t="s">
        <v>5</v>
      </c>
      <c r="E171" s="263">
        <f t="shared" si="27"/>
        <v>56.999999999999986</v>
      </c>
      <c r="F171" s="263">
        <f>F100+F103+F106+F109+F112+F115+F118+F121+F124</f>
        <v>0</v>
      </c>
      <c r="G171" s="263" t="e">
        <f t="shared" ref="G171:L171" si="29">G100+G103+G106+G109+G112+G115+G118+G121+G124</f>
        <v>#VALUE!</v>
      </c>
      <c r="H171" s="263">
        <f t="shared" si="29"/>
        <v>55.269999999999989</v>
      </c>
      <c r="I171" s="263" t="e">
        <f t="shared" si="29"/>
        <v>#VALUE!</v>
      </c>
      <c r="J171" s="263">
        <f t="shared" si="29"/>
        <v>1.73</v>
      </c>
      <c r="K171" s="263" t="e">
        <f t="shared" si="29"/>
        <v>#VALUE!</v>
      </c>
      <c r="L171" s="263">
        <f t="shared" si="29"/>
        <v>0</v>
      </c>
      <c r="M171" s="264"/>
      <c r="N171" s="259"/>
      <c r="O171" s="259"/>
      <c r="P171" s="259"/>
      <c r="Q171" s="259"/>
      <c r="R171" s="645"/>
      <c r="S171" s="265"/>
      <c r="T171" s="266"/>
      <c r="U171" s="267"/>
      <c r="W171" s="250"/>
    </row>
    <row r="172" spans="1:23" s="2" customFormat="1">
      <c r="A172" s="440"/>
      <c r="B172" s="642"/>
      <c r="C172" s="642"/>
      <c r="D172" s="264" t="s">
        <v>6</v>
      </c>
      <c r="E172" s="263">
        <f t="shared" si="27"/>
        <v>48.989999999999995</v>
      </c>
      <c r="F172" s="263">
        <f>F127+F130+F133</f>
        <v>0</v>
      </c>
      <c r="G172" s="263" t="e">
        <f t="shared" ref="G172:L172" si="30">G127+G130+G133</f>
        <v>#VALUE!</v>
      </c>
      <c r="H172" s="263">
        <f t="shared" si="30"/>
        <v>47.519999999999996</v>
      </c>
      <c r="I172" s="263" t="e">
        <f t="shared" si="30"/>
        <v>#VALUE!</v>
      </c>
      <c r="J172" s="263">
        <f t="shared" si="30"/>
        <v>1.4699999999999998</v>
      </c>
      <c r="K172" s="263" t="e">
        <f t="shared" si="30"/>
        <v>#VALUE!</v>
      </c>
      <c r="L172" s="263">
        <f t="shared" si="30"/>
        <v>0</v>
      </c>
      <c r="M172" s="264"/>
      <c r="N172" s="259"/>
      <c r="O172" s="259"/>
      <c r="P172" s="259"/>
      <c r="Q172" s="259"/>
      <c r="R172" s="645"/>
      <c r="S172" s="265"/>
      <c r="T172" s="266"/>
      <c r="U172" s="267"/>
      <c r="W172" s="250"/>
    </row>
    <row r="173" spans="1:23" s="2" customFormat="1">
      <c r="A173" s="440"/>
      <c r="B173" s="642"/>
      <c r="C173" s="642"/>
      <c r="D173" s="264" t="s">
        <v>7</v>
      </c>
      <c r="E173" s="263">
        <f t="shared" si="27"/>
        <v>38</v>
      </c>
      <c r="F173" s="263">
        <f>F136+F139+F142+F145</f>
        <v>0</v>
      </c>
      <c r="G173" s="263" t="e">
        <f t="shared" ref="G173:L173" si="31">G136+G139+G142+G145</f>
        <v>#VALUE!</v>
      </c>
      <c r="H173" s="263">
        <f t="shared" si="31"/>
        <v>36.86</v>
      </c>
      <c r="I173" s="263" t="e">
        <f t="shared" si="31"/>
        <v>#VALUE!</v>
      </c>
      <c r="J173" s="263">
        <f t="shared" si="31"/>
        <v>1.1399999999999999</v>
      </c>
      <c r="K173" s="263" t="e">
        <f t="shared" si="31"/>
        <v>#VALUE!</v>
      </c>
      <c r="L173" s="263">
        <f t="shared" si="31"/>
        <v>0</v>
      </c>
      <c r="M173" s="264"/>
      <c r="N173" s="259"/>
      <c r="O173" s="259"/>
      <c r="P173" s="259"/>
      <c r="Q173" s="259"/>
      <c r="R173" s="645"/>
      <c r="S173" s="265"/>
      <c r="T173" s="266"/>
      <c r="U173" s="267"/>
      <c r="W173" s="250"/>
    </row>
    <row r="174" spans="1:23" s="2" customFormat="1">
      <c r="A174" s="440"/>
      <c r="B174" s="642"/>
      <c r="C174" s="642"/>
      <c r="D174" s="264" t="s">
        <v>11</v>
      </c>
      <c r="E174" s="263">
        <f t="shared" si="27"/>
        <v>46</v>
      </c>
      <c r="F174" s="263">
        <f>F148+F151</f>
        <v>0</v>
      </c>
      <c r="G174" s="263" t="e">
        <f t="shared" ref="G174:L174" si="32">G148+G151</f>
        <v>#VALUE!</v>
      </c>
      <c r="H174" s="263">
        <f t="shared" si="32"/>
        <v>44.62</v>
      </c>
      <c r="I174" s="263" t="e">
        <f t="shared" si="32"/>
        <v>#VALUE!</v>
      </c>
      <c r="J174" s="263">
        <f t="shared" si="32"/>
        <v>1.38</v>
      </c>
      <c r="K174" s="263" t="e">
        <f t="shared" si="32"/>
        <v>#VALUE!</v>
      </c>
      <c r="L174" s="263">
        <f t="shared" si="32"/>
        <v>0</v>
      </c>
      <c r="M174" s="264"/>
      <c r="N174" s="259"/>
      <c r="O174" s="259"/>
      <c r="P174" s="259"/>
      <c r="Q174" s="259"/>
      <c r="R174" s="645"/>
      <c r="S174" s="265"/>
      <c r="T174" s="266"/>
      <c r="U174" s="267"/>
      <c r="W174" s="250"/>
    </row>
    <row r="175" spans="1:23" s="2" customFormat="1">
      <c r="A175" s="440"/>
      <c r="B175" s="642"/>
      <c r="C175" s="642"/>
      <c r="D175" s="264" t="s">
        <v>12</v>
      </c>
      <c r="E175" s="263">
        <f t="shared" si="27"/>
        <v>23</v>
      </c>
      <c r="F175" s="263">
        <f>F157</f>
        <v>0</v>
      </c>
      <c r="G175" s="263" t="str">
        <f t="shared" ref="G175:Q175" si="33">G157</f>
        <v>-</v>
      </c>
      <c r="H175" s="263">
        <f t="shared" si="33"/>
        <v>22.31</v>
      </c>
      <c r="I175" s="263" t="str">
        <f t="shared" si="33"/>
        <v>-</v>
      </c>
      <c r="J175" s="263">
        <f t="shared" si="33"/>
        <v>0.69</v>
      </c>
      <c r="K175" s="263" t="str">
        <f t="shared" si="33"/>
        <v>-</v>
      </c>
      <c r="L175" s="263">
        <f t="shared" si="33"/>
        <v>0</v>
      </c>
      <c r="M175" s="263" t="str">
        <f t="shared" si="33"/>
        <v>-</v>
      </c>
      <c r="N175" s="263">
        <f t="shared" si="33"/>
        <v>0</v>
      </c>
      <c r="O175" s="263">
        <f t="shared" si="33"/>
        <v>0</v>
      </c>
      <c r="P175" s="263">
        <f t="shared" si="33"/>
        <v>0</v>
      </c>
      <c r="Q175" s="263">
        <f t="shared" si="33"/>
        <v>0</v>
      </c>
      <c r="R175" s="645"/>
      <c r="S175" s="265"/>
      <c r="T175" s="266"/>
      <c r="U175" s="267"/>
      <c r="W175" s="250"/>
    </row>
    <row r="176" spans="1:23" s="2" customFormat="1">
      <c r="A176" s="440"/>
      <c r="B176" s="642"/>
      <c r="C176" s="642"/>
      <c r="D176" s="264" t="s">
        <v>8</v>
      </c>
      <c r="E176" s="263">
        <f t="shared" si="27"/>
        <v>23</v>
      </c>
      <c r="F176" s="263">
        <f>F163</f>
        <v>0</v>
      </c>
      <c r="G176" s="263" t="str">
        <f t="shared" ref="G176:L176" si="34">G163</f>
        <v>-</v>
      </c>
      <c r="H176" s="263">
        <f t="shared" si="34"/>
        <v>22.31</v>
      </c>
      <c r="I176" s="263" t="str">
        <f t="shared" si="34"/>
        <v>-</v>
      </c>
      <c r="J176" s="263">
        <f t="shared" si="34"/>
        <v>0.69</v>
      </c>
      <c r="K176" s="263" t="str">
        <f t="shared" si="34"/>
        <v>-</v>
      </c>
      <c r="L176" s="263">
        <f t="shared" si="34"/>
        <v>0</v>
      </c>
      <c r="M176" s="264"/>
      <c r="N176" s="259"/>
      <c r="O176" s="259"/>
      <c r="P176" s="259"/>
      <c r="Q176" s="259"/>
      <c r="R176" s="645"/>
      <c r="S176" s="265"/>
      <c r="T176" s="266"/>
      <c r="U176" s="267"/>
      <c r="W176" s="250"/>
    </row>
    <row r="177" spans="1:23" s="2" customFormat="1">
      <c r="A177" s="462"/>
      <c r="B177" s="643"/>
      <c r="C177" s="643"/>
      <c r="D177" s="264" t="s">
        <v>9</v>
      </c>
      <c r="E177" s="263">
        <f t="shared" si="27"/>
        <v>10</v>
      </c>
      <c r="F177" s="263">
        <f>F166</f>
        <v>0</v>
      </c>
      <c r="G177" s="263" t="str">
        <f t="shared" ref="G177:L177" si="35">G166</f>
        <v>-</v>
      </c>
      <c r="H177" s="263">
        <f t="shared" si="35"/>
        <v>9.6999999999999993</v>
      </c>
      <c r="I177" s="263" t="str">
        <f t="shared" si="35"/>
        <v>-</v>
      </c>
      <c r="J177" s="263">
        <f t="shared" si="35"/>
        <v>0.3</v>
      </c>
      <c r="K177" s="263" t="str">
        <f t="shared" si="35"/>
        <v>-</v>
      </c>
      <c r="L177" s="263">
        <f t="shared" si="35"/>
        <v>0</v>
      </c>
      <c r="M177" s="264"/>
      <c r="N177" s="259"/>
      <c r="O177" s="259"/>
      <c r="P177" s="259"/>
      <c r="Q177" s="259"/>
      <c r="R177" s="646"/>
      <c r="S177" s="265"/>
      <c r="T177" s="266"/>
      <c r="U177" s="267"/>
      <c r="W177" s="250"/>
    </row>
    <row r="178" spans="1:23" s="13" customFormat="1">
      <c r="A178" s="529" t="s">
        <v>524</v>
      </c>
      <c r="B178" s="530"/>
      <c r="C178" s="530"/>
      <c r="D178" s="530"/>
      <c r="E178" s="530"/>
      <c r="F178" s="530"/>
      <c r="G178" s="530"/>
      <c r="H178" s="530"/>
      <c r="I178" s="530"/>
      <c r="J178" s="530"/>
      <c r="K178" s="530"/>
      <c r="L178" s="530"/>
      <c r="M178" s="530"/>
      <c r="N178" s="530"/>
      <c r="O178" s="530"/>
      <c r="P178" s="530"/>
      <c r="Q178" s="530"/>
      <c r="R178" s="531"/>
      <c r="S178" s="251"/>
      <c r="T178" s="253"/>
      <c r="U178" s="252"/>
      <c r="V178" s="2"/>
      <c r="W178" s="250"/>
    </row>
    <row r="179" spans="1:23" s="14" customFormat="1">
      <c r="A179" s="598" t="s">
        <v>274</v>
      </c>
      <c r="B179" s="511" t="s">
        <v>521</v>
      </c>
      <c r="C179" s="611" t="s">
        <v>173</v>
      </c>
      <c r="D179" s="139" t="s">
        <v>10</v>
      </c>
      <c r="E179" s="268">
        <f>E181</f>
        <v>0.25</v>
      </c>
      <c r="F179" s="268">
        <f>F181</f>
        <v>0</v>
      </c>
      <c r="G179" s="268"/>
      <c r="H179" s="268">
        <f>H181</f>
        <v>0</v>
      </c>
      <c r="I179" s="268"/>
      <c r="J179" s="268">
        <f>J181</f>
        <v>0</v>
      </c>
      <c r="K179" s="268"/>
      <c r="L179" s="268">
        <f>L181</f>
        <v>0.25</v>
      </c>
      <c r="M179" s="139"/>
      <c r="N179" s="269">
        <f>SUM(N181:N181)</f>
        <v>0</v>
      </c>
      <c r="O179" s="269">
        <f>SUM(O181:O181)</f>
        <v>0</v>
      </c>
      <c r="P179" s="269">
        <f>SUM(P181:P181)</f>
        <v>0</v>
      </c>
      <c r="Q179" s="269">
        <f>SUM(Q181:Q181)</f>
        <v>0.25</v>
      </c>
      <c r="R179" s="673" t="s">
        <v>618</v>
      </c>
      <c r="S179" s="135"/>
      <c r="T179" s="270"/>
      <c r="U179" s="271"/>
      <c r="W179" s="272"/>
    </row>
    <row r="180" spans="1:23" s="14" customFormat="1">
      <c r="A180" s="598"/>
      <c r="B180" s="511"/>
      <c r="C180" s="611"/>
      <c r="D180" s="216" t="s">
        <v>2</v>
      </c>
      <c r="E180" s="273"/>
      <c r="F180" s="273"/>
      <c r="G180" s="273"/>
      <c r="H180" s="273"/>
      <c r="I180" s="273"/>
      <c r="J180" s="273"/>
      <c r="K180" s="273"/>
      <c r="L180" s="273"/>
      <c r="M180" s="216"/>
      <c r="N180" s="274"/>
      <c r="O180" s="274"/>
      <c r="P180" s="274"/>
      <c r="Q180" s="274"/>
      <c r="R180" s="673"/>
      <c r="S180" s="135"/>
      <c r="T180" s="270"/>
      <c r="U180" s="271"/>
      <c r="W180" s="272"/>
    </row>
    <row r="181" spans="1:23" s="14" customFormat="1" ht="52.5" customHeight="1">
      <c r="A181" s="598"/>
      <c r="B181" s="511"/>
      <c r="C181" s="611"/>
      <c r="D181" s="216" t="s">
        <v>3</v>
      </c>
      <c r="E181" s="273">
        <f>F181+H181+J181+L181</f>
        <v>0.25</v>
      </c>
      <c r="F181" s="273">
        <v>0</v>
      </c>
      <c r="G181" s="273" t="s">
        <v>334</v>
      </c>
      <c r="H181" s="273">
        <v>0</v>
      </c>
      <c r="I181" s="273" t="s">
        <v>334</v>
      </c>
      <c r="J181" s="273">
        <v>0</v>
      </c>
      <c r="K181" s="273" t="s">
        <v>334</v>
      </c>
      <c r="L181" s="273">
        <v>0.25</v>
      </c>
      <c r="M181" s="216" t="s">
        <v>254</v>
      </c>
      <c r="N181" s="274">
        <v>0</v>
      </c>
      <c r="O181" s="274">
        <v>0</v>
      </c>
      <c r="P181" s="274">
        <v>0</v>
      </c>
      <c r="Q181" s="274">
        <v>0.25</v>
      </c>
      <c r="R181" s="673"/>
      <c r="S181" s="135"/>
      <c r="T181" s="270"/>
      <c r="U181" s="271"/>
      <c r="V181" s="314"/>
      <c r="W181" s="272"/>
    </row>
    <row r="182" spans="1:23" s="14" customFormat="1">
      <c r="A182" s="598" t="s">
        <v>275</v>
      </c>
      <c r="B182" s="511" t="s">
        <v>522</v>
      </c>
      <c r="C182" s="611" t="s">
        <v>174</v>
      </c>
      <c r="D182" s="139" t="s">
        <v>10</v>
      </c>
      <c r="E182" s="268">
        <f>E184</f>
        <v>62.129999999999995</v>
      </c>
      <c r="F182" s="268">
        <f>F184</f>
        <v>51.94</v>
      </c>
      <c r="G182" s="268"/>
      <c r="H182" s="268">
        <f>H184</f>
        <v>9.89</v>
      </c>
      <c r="I182" s="268"/>
      <c r="J182" s="268">
        <f>J184</f>
        <v>0.3</v>
      </c>
      <c r="K182" s="268"/>
      <c r="L182" s="268">
        <f>L184</f>
        <v>0</v>
      </c>
      <c r="M182" s="139"/>
      <c r="N182" s="269">
        <f>SUM(N184:N184)</f>
        <v>51.938000000000002</v>
      </c>
      <c r="O182" s="269">
        <f>SUM(O184:O184)</f>
        <v>9.5960000000000001</v>
      </c>
      <c r="P182" s="269">
        <f>SUM(P184:P184)</f>
        <v>0.29699999999999999</v>
      </c>
      <c r="Q182" s="269">
        <f>SUM(Q184:Q184)</f>
        <v>0</v>
      </c>
      <c r="R182" s="673" t="s">
        <v>619</v>
      </c>
      <c r="S182" s="135"/>
      <c r="T182" s="270"/>
      <c r="U182" s="271"/>
      <c r="W182" s="272"/>
    </row>
    <row r="183" spans="1:23" s="14" customFormat="1">
      <c r="A183" s="598"/>
      <c r="B183" s="511"/>
      <c r="C183" s="611"/>
      <c r="D183" s="216" t="s">
        <v>2</v>
      </c>
      <c r="E183" s="273"/>
      <c r="F183" s="273"/>
      <c r="G183" s="273"/>
      <c r="H183" s="273"/>
      <c r="I183" s="273"/>
      <c r="J183" s="273"/>
      <c r="K183" s="273"/>
      <c r="L183" s="273"/>
      <c r="M183" s="216"/>
      <c r="N183" s="274"/>
      <c r="O183" s="274"/>
      <c r="P183" s="274"/>
      <c r="Q183" s="274"/>
      <c r="R183" s="673"/>
      <c r="S183" s="135"/>
      <c r="T183" s="270"/>
      <c r="U183" s="271"/>
      <c r="W183" s="272"/>
    </row>
    <row r="184" spans="1:23" s="14" customFormat="1" ht="85.5" customHeight="1">
      <c r="A184" s="598"/>
      <c r="B184" s="511"/>
      <c r="C184" s="611"/>
      <c r="D184" s="216" t="s">
        <v>3</v>
      </c>
      <c r="E184" s="273">
        <f>F184+H184+J184+L184</f>
        <v>62.129999999999995</v>
      </c>
      <c r="F184" s="273">
        <v>51.94</v>
      </c>
      <c r="G184" s="273" t="s">
        <v>254</v>
      </c>
      <c r="H184" s="273">
        <v>9.89</v>
      </c>
      <c r="I184" s="273" t="s">
        <v>254</v>
      </c>
      <c r="J184" s="273">
        <v>0.3</v>
      </c>
      <c r="K184" s="273" t="s">
        <v>254</v>
      </c>
      <c r="L184" s="273">
        <v>0</v>
      </c>
      <c r="M184" s="216" t="s">
        <v>334</v>
      </c>
      <c r="N184" s="274">
        <v>51.938000000000002</v>
      </c>
      <c r="O184" s="274">
        <v>9.5960000000000001</v>
      </c>
      <c r="P184" s="274">
        <v>0.29699999999999999</v>
      </c>
      <c r="Q184" s="274">
        <v>0</v>
      </c>
      <c r="R184" s="673"/>
      <c r="S184" s="135"/>
      <c r="T184" s="270"/>
      <c r="U184" s="271"/>
      <c r="V184" s="314"/>
      <c r="W184" s="272"/>
    </row>
    <row r="185" spans="1:23" s="14" customFormat="1">
      <c r="A185" s="598" t="s">
        <v>276</v>
      </c>
      <c r="B185" s="511" t="s">
        <v>523</v>
      </c>
      <c r="C185" s="611" t="s">
        <v>173</v>
      </c>
      <c r="D185" s="139" t="s">
        <v>10</v>
      </c>
      <c r="E185" s="268">
        <f>E187</f>
        <v>0.5</v>
      </c>
      <c r="F185" s="268">
        <f>F187</f>
        <v>0</v>
      </c>
      <c r="G185" s="268"/>
      <c r="H185" s="268">
        <v>0</v>
      </c>
      <c r="I185" s="268"/>
      <c r="J185" s="268">
        <f>J187</f>
        <v>0.5</v>
      </c>
      <c r="K185" s="268"/>
      <c r="L185" s="268">
        <v>0</v>
      </c>
      <c r="M185" s="139"/>
      <c r="N185" s="269">
        <f>SUM(N187:N187)</f>
        <v>0</v>
      </c>
      <c r="O185" s="269">
        <f>SUM(O187:O187)</f>
        <v>0</v>
      </c>
      <c r="P185" s="269">
        <f>SUM(P187:P187)</f>
        <v>0</v>
      </c>
      <c r="Q185" s="269">
        <f>SUM(Q187:Q187)</f>
        <v>0.5</v>
      </c>
      <c r="R185" s="673" t="s">
        <v>443</v>
      </c>
      <c r="S185" s="135"/>
      <c r="T185" s="270"/>
      <c r="U185" s="271"/>
      <c r="W185" s="272"/>
    </row>
    <row r="186" spans="1:23" s="14" customFormat="1">
      <c r="A186" s="598"/>
      <c r="B186" s="511"/>
      <c r="C186" s="611"/>
      <c r="D186" s="216" t="s">
        <v>2</v>
      </c>
      <c r="E186" s="273"/>
      <c r="F186" s="273"/>
      <c r="G186" s="273"/>
      <c r="H186" s="273"/>
      <c r="I186" s="273"/>
      <c r="J186" s="273"/>
      <c r="K186" s="273"/>
      <c r="L186" s="273"/>
      <c r="M186" s="216"/>
      <c r="N186" s="274"/>
      <c r="O186" s="274"/>
      <c r="P186" s="274"/>
      <c r="Q186" s="274"/>
      <c r="R186" s="673"/>
      <c r="S186" s="135"/>
      <c r="T186" s="270"/>
      <c r="U186" s="271"/>
      <c r="W186" s="272"/>
    </row>
    <row r="187" spans="1:23" s="14" customFormat="1" ht="81.75" customHeight="1">
      <c r="A187" s="598"/>
      <c r="B187" s="511"/>
      <c r="C187" s="611"/>
      <c r="D187" s="216" t="s">
        <v>3</v>
      </c>
      <c r="E187" s="273">
        <v>0.5</v>
      </c>
      <c r="F187" s="273">
        <v>0</v>
      </c>
      <c r="G187" s="273" t="s">
        <v>334</v>
      </c>
      <c r="H187" s="273">
        <v>0</v>
      </c>
      <c r="I187" s="273" t="s">
        <v>334</v>
      </c>
      <c r="J187" s="273">
        <v>0.5</v>
      </c>
      <c r="K187" s="273" t="s">
        <v>254</v>
      </c>
      <c r="L187" s="273">
        <v>0</v>
      </c>
      <c r="M187" s="216" t="s">
        <v>334</v>
      </c>
      <c r="N187" s="274">
        <v>0</v>
      </c>
      <c r="O187" s="274">
        <v>0</v>
      </c>
      <c r="P187" s="274">
        <v>0</v>
      </c>
      <c r="Q187" s="274">
        <v>0.5</v>
      </c>
      <c r="R187" s="673"/>
      <c r="S187" s="135"/>
      <c r="T187" s="270"/>
      <c r="U187" s="271"/>
      <c r="V187" s="314"/>
      <c r="W187" s="272"/>
    </row>
    <row r="188" spans="1:23" s="15" customFormat="1" ht="15" customHeight="1">
      <c r="A188" s="598" t="s">
        <v>277</v>
      </c>
      <c r="B188" s="511" t="s">
        <v>22</v>
      </c>
      <c r="C188" s="611" t="s">
        <v>173</v>
      </c>
      <c r="D188" s="139" t="s">
        <v>10</v>
      </c>
      <c r="E188" s="268">
        <f>E190</f>
        <v>0.3</v>
      </c>
      <c r="F188" s="268">
        <f t="shared" ref="F188:K188" si="36">F190</f>
        <v>0</v>
      </c>
      <c r="G188" s="268" t="str">
        <f t="shared" si="36"/>
        <v>-</v>
      </c>
      <c r="H188" s="268">
        <f t="shared" si="36"/>
        <v>0</v>
      </c>
      <c r="I188" s="268" t="str">
        <f t="shared" si="36"/>
        <v>-</v>
      </c>
      <c r="J188" s="268">
        <f t="shared" si="36"/>
        <v>0.3</v>
      </c>
      <c r="K188" s="268" t="str">
        <f t="shared" si="36"/>
        <v>+</v>
      </c>
      <c r="L188" s="268">
        <f>L190</f>
        <v>0</v>
      </c>
      <c r="M188" s="139"/>
      <c r="N188" s="269">
        <f>SUM(N190:N190)</f>
        <v>0</v>
      </c>
      <c r="O188" s="269">
        <f>SUM(O190:O190)</f>
        <v>0</v>
      </c>
      <c r="P188" s="269">
        <f>SUM(P190:P190)</f>
        <v>0</v>
      </c>
      <c r="Q188" s="269">
        <f>SUM(Q190:Q190)</f>
        <v>0.25</v>
      </c>
      <c r="R188" s="673" t="s">
        <v>444</v>
      </c>
      <c r="S188" s="689" t="s">
        <v>346</v>
      </c>
      <c r="T188" s="693" t="s">
        <v>379</v>
      </c>
      <c r="U188" s="696" t="s">
        <v>335</v>
      </c>
    </row>
    <row r="189" spans="1:23" s="15" customFormat="1">
      <c r="A189" s="598"/>
      <c r="B189" s="511"/>
      <c r="C189" s="611"/>
      <c r="D189" s="216" t="s">
        <v>2</v>
      </c>
      <c r="E189" s="273"/>
      <c r="F189" s="273"/>
      <c r="G189" s="273"/>
      <c r="H189" s="273"/>
      <c r="I189" s="273"/>
      <c r="J189" s="273"/>
      <c r="K189" s="273"/>
      <c r="L189" s="273"/>
      <c r="M189" s="216"/>
      <c r="N189" s="274"/>
      <c r="O189" s="274"/>
      <c r="P189" s="274"/>
      <c r="Q189" s="274"/>
      <c r="R189" s="673"/>
      <c r="S189" s="689"/>
      <c r="T189" s="694"/>
      <c r="U189" s="697"/>
    </row>
    <row r="190" spans="1:23" s="15" customFormat="1" ht="18" customHeight="1">
      <c r="A190" s="598"/>
      <c r="B190" s="511"/>
      <c r="C190" s="611"/>
      <c r="D190" s="216" t="s">
        <v>3</v>
      </c>
      <c r="E190" s="273">
        <f>F190+H190+J190+L190</f>
        <v>0.3</v>
      </c>
      <c r="F190" s="273">
        <v>0</v>
      </c>
      <c r="G190" s="273" t="s">
        <v>334</v>
      </c>
      <c r="H190" s="273">
        <v>0</v>
      </c>
      <c r="I190" s="273" t="s">
        <v>334</v>
      </c>
      <c r="J190" s="273">
        <v>0.3</v>
      </c>
      <c r="K190" s="273" t="s">
        <v>254</v>
      </c>
      <c r="L190" s="273">
        <v>0</v>
      </c>
      <c r="M190" s="143" t="s">
        <v>334</v>
      </c>
      <c r="N190" s="274">
        <v>0</v>
      </c>
      <c r="O190" s="274">
        <v>0</v>
      </c>
      <c r="P190" s="274">
        <v>0</v>
      </c>
      <c r="Q190" s="274">
        <v>0.25</v>
      </c>
      <c r="R190" s="673"/>
      <c r="S190" s="689"/>
      <c r="T190" s="695"/>
      <c r="U190" s="698"/>
      <c r="V190" s="314"/>
    </row>
    <row r="191" spans="1:23" s="15" customFormat="1" ht="15" customHeight="1">
      <c r="A191" s="598" t="s">
        <v>278</v>
      </c>
      <c r="B191" s="511" t="s">
        <v>23</v>
      </c>
      <c r="C191" s="611" t="s">
        <v>173</v>
      </c>
      <c r="D191" s="139" t="s">
        <v>10</v>
      </c>
      <c r="E191" s="268">
        <f>E193</f>
        <v>0.4</v>
      </c>
      <c r="F191" s="268">
        <f t="shared" ref="F191:K191" si="37">F193</f>
        <v>0</v>
      </c>
      <c r="G191" s="268" t="str">
        <f t="shared" si="37"/>
        <v>-</v>
      </c>
      <c r="H191" s="268">
        <f t="shared" si="37"/>
        <v>0</v>
      </c>
      <c r="I191" s="268" t="str">
        <f t="shared" si="37"/>
        <v>-</v>
      </c>
      <c r="J191" s="268">
        <f t="shared" si="37"/>
        <v>0.4</v>
      </c>
      <c r="K191" s="268" t="str">
        <f t="shared" si="37"/>
        <v>+</v>
      </c>
      <c r="L191" s="268">
        <f>L193</f>
        <v>0</v>
      </c>
      <c r="M191" s="139"/>
      <c r="N191" s="269">
        <f>SUM(N193:N193)</f>
        <v>0</v>
      </c>
      <c r="O191" s="269">
        <f>SUM(O193:O193)</f>
        <v>0</v>
      </c>
      <c r="P191" s="269">
        <f>SUM(P193:P193)</f>
        <v>0</v>
      </c>
      <c r="Q191" s="269">
        <f>SUM(Q193:Q193)</f>
        <v>0.38300000000000001</v>
      </c>
      <c r="R191" s="673" t="s">
        <v>445</v>
      </c>
      <c r="S191" s="522">
        <v>7.6</v>
      </c>
      <c r="T191" s="693" t="s">
        <v>383</v>
      </c>
      <c r="U191" s="696" t="s">
        <v>349</v>
      </c>
    </row>
    <row r="192" spans="1:23" s="15" customFormat="1">
      <c r="A192" s="598"/>
      <c r="B192" s="511"/>
      <c r="C192" s="611"/>
      <c r="D192" s="216" t="s">
        <v>2</v>
      </c>
      <c r="E192" s="273"/>
      <c r="F192" s="273"/>
      <c r="G192" s="273"/>
      <c r="H192" s="273"/>
      <c r="I192" s="273"/>
      <c r="J192" s="273"/>
      <c r="K192" s="273"/>
      <c r="L192" s="273"/>
      <c r="M192" s="216"/>
      <c r="N192" s="274"/>
      <c r="O192" s="274"/>
      <c r="P192" s="274"/>
      <c r="Q192" s="274"/>
      <c r="R192" s="673"/>
      <c r="S192" s="522"/>
      <c r="T192" s="694"/>
      <c r="U192" s="697"/>
    </row>
    <row r="193" spans="1:22" s="15" customFormat="1" ht="67.5" customHeight="1">
      <c r="A193" s="598"/>
      <c r="B193" s="511"/>
      <c r="C193" s="611"/>
      <c r="D193" s="216" t="s">
        <v>4</v>
      </c>
      <c r="E193" s="273">
        <f>J193+L193+H193+F193</f>
        <v>0.4</v>
      </c>
      <c r="F193" s="273">
        <v>0</v>
      </c>
      <c r="G193" s="273" t="s">
        <v>334</v>
      </c>
      <c r="H193" s="273">
        <v>0</v>
      </c>
      <c r="I193" s="273" t="s">
        <v>334</v>
      </c>
      <c r="J193" s="273">
        <v>0.4</v>
      </c>
      <c r="K193" s="273" t="s">
        <v>254</v>
      </c>
      <c r="L193" s="273">
        <v>0</v>
      </c>
      <c r="M193" s="216" t="s">
        <v>334</v>
      </c>
      <c r="N193" s="274">
        <v>0</v>
      </c>
      <c r="O193" s="274">
        <v>0</v>
      </c>
      <c r="P193" s="274">
        <v>0</v>
      </c>
      <c r="Q193" s="274">
        <v>0.38300000000000001</v>
      </c>
      <c r="R193" s="673"/>
      <c r="S193" s="522"/>
      <c r="T193" s="695"/>
      <c r="U193" s="698"/>
      <c r="V193" s="314"/>
    </row>
    <row r="194" spans="1:22" s="15" customFormat="1" ht="15" customHeight="1">
      <c r="A194" s="652" t="s">
        <v>279</v>
      </c>
      <c r="B194" s="511" t="s">
        <v>448</v>
      </c>
      <c r="C194" s="611" t="s">
        <v>173</v>
      </c>
      <c r="D194" s="139" t="s">
        <v>10</v>
      </c>
      <c r="E194" s="268">
        <f>E196+E197</f>
        <v>20.8</v>
      </c>
      <c r="F194" s="268">
        <f t="shared" ref="F194:K194" si="38">F196+F197</f>
        <v>0</v>
      </c>
      <c r="G194" s="268" t="e">
        <f t="shared" si="38"/>
        <v>#VALUE!</v>
      </c>
      <c r="H194" s="268">
        <f t="shared" si="38"/>
        <v>0</v>
      </c>
      <c r="I194" s="268" t="e">
        <f t="shared" si="38"/>
        <v>#VALUE!</v>
      </c>
      <c r="J194" s="268">
        <f t="shared" si="38"/>
        <v>20.8</v>
      </c>
      <c r="K194" s="268" t="e">
        <f t="shared" si="38"/>
        <v>#VALUE!</v>
      </c>
      <c r="L194" s="268">
        <f>L196+L197</f>
        <v>0</v>
      </c>
      <c r="M194" s="139"/>
      <c r="N194" s="269">
        <f>SUM(N196:N197)</f>
        <v>16.8</v>
      </c>
      <c r="O194" s="269">
        <f>SUM(O196:O197)</f>
        <v>3.1040000000000001</v>
      </c>
      <c r="P194" s="269">
        <f>SUM(P196:P197)</f>
        <v>9.6000000000000002E-2</v>
      </c>
      <c r="Q194" s="269">
        <f>SUM(Q196:Q197)</f>
        <v>0.8</v>
      </c>
      <c r="R194" s="673" t="s">
        <v>731</v>
      </c>
      <c r="S194" s="689" t="s">
        <v>346</v>
      </c>
      <c r="T194" s="693" t="s">
        <v>384</v>
      </c>
      <c r="U194" s="696" t="s">
        <v>335</v>
      </c>
    </row>
    <row r="195" spans="1:22" s="15" customFormat="1">
      <c r="A195" s="653"/>
      <c r="B195" s="511"/>
      <c r="C195" s="611"/>
      <c r="D195" s="216" t="s">
        <v>2</v>
      </c>
      <c r="E195" s="273"/>
      <c r="F195" s="273"/>
      <c r="G195" s="273"/>
      <c r="H195" s="273"/>
      <c r="I195" s="273"/>
      <c r="J195" s="273"/>
      <c r="K195" s="273"/>
      <c r="L195" s="273"/>
      <c r="M195" s="216"/>
      <c r="N195" s="274"/>
      <c r="O195" s="274"/>
      <c r="P195" s="274"/>
      <c r="Q195" s="274"/>
      <c r="R195" s="673"/>
      <c r="S195" s="689"/>
      <c r="T195" s="694"/>
      <c r="U195" s="697"/>
    </row>
    <row r="196" spans="1:22" s="15" customFormat="1" ht="16.5" customHeight="1">
      <c r="A196" s="653"/>
      <c r="B196" s="511"/>
      <c r="C196" s="611"/>
      <c r="D196" s="216" t="s">
        <v>4</v>
      </c>
      <c r="E196" s="273">
        <f>J196+L196+H196+F196</f>
        <v>0.8</v>
      </c>
      <c r="F196" s="273">
        <v>0</v>
      </c>
      <c r="G196" s="273" t="s">
        <v>334</v>
      </c>
      <c r="H196" s="273">
        <v>0</v>
      </c>
      <c r="I196" s="273" t="s">
        <v>334</v>
      </c>
      <c r="J196" s="273">
        <v>0.8</v>
      </c>
      <c r="K196" s="273" t="s">
        <v>254</v>
      </c>
      <c r="L196" s="273">
        <v>0</v>
      </c>
      <c r="M196" s="216" t="s">
        <v>334</v>
      </c>
      <c r="N196" s="274">
        <v>0</v>
      </c>
      <c r="O196" s="274">
        <v>0</v>
      </c>
      <c r="P196" s="274">
        <v>0</v>
      </c>
      <c r="Q196" s="274">
        <v>0.8</v>
      </c>
      <c r="R196" s="673"/>
      <c r="S196" s="689"/>
      <c r="T196" s="695"/>
      <c r="U196" s="698"/>
      <c r="V196" s="314" t="s">
        <v>589</v>
      </c>
    </row>
    <row r="197" spans="1:22" s="15" customFormat="1" ht="15" customHeight="1">
      <c r="A197" s="654"/>
      <c r="B197" s="511"/>
      <c r="C197" s="611"/>
      <c r="D197" s="216" t="s">
        <v>5</v>
      </c>
      <c r="E197" s="273">
        <f>J197+L197+H197+F197</f>
        <v>20</v>
      </c>
      <c r="F197" s="273">
        <v>0</v>
      </c>
      <c r="G197" s="273" t="s">
        <v>334</v>
      </c>
      <c r="H197" s="273">
        <v>0</v>
      </c>
      <c r="I197" s="273" t="s">
        <v>334</v>
      </c>
      <c r="J197" s="273">
        <v>20</v>
      </c>
      <c r="K197" s="273" t="s">
        <v>254</v>
      </c>
      <c r="L197" s="273">
        <v>0</v>
      </c>
      <c r="M197" s="216" t="s">
        <v>334</v>
      </c>
      <c r="N197" s="274">
        <v>16.8</v>
      </c>
      <c r="O197" s="274">
        <v>3.1040000000000001</v>
      </c>
      <c r="P197" s="274">
        <v>9.6000000000000002E-2</v>
      </c>
      <c r="Q197" s="274">
        <v>0</v>
      </c>
      <c r="R197" s="673"/>
      <c r="S197" s="522" t="s">
        <v>346</v>
      </c>
      <c r="T197" s="693" t="s">
        <v>380</v>
      </c>
      <c r="U197" s="705" t="s">
        <v>335</v>
      </c>
    </row>
    <row r="198" spans="1:22" s="15" customFormat="1">
      <c r="A198" s="652" t="s">
        <v>280</v>
      </c>
      <c r="B198" s="511" t="s">
        <v>24</v>
      </c>
      <c r="C198" s="611" t="s">
        <v>766</v>
      </c>
      <c r="D198" s="139" t="s">
        <v>10</v>
      </c>
      <c r="E198" s="268">
        <f t="shared" ref="E198:K198" si="39">E200+E201</f>
        <v>0.44</v>
      </c>
      <c r="F198" s="268">
        <f t="shared" si="39"/>
        <v>0</v>
      </c>
      <c r="G198" s="268">
        <f t="shared" si="39"/>
        <v>0</v>
      </c>
      <c r="H198" s="268">
        <f t="shared" si="39"/>
        <v>0.4</v>
      </c>
      <c r="I198" s="268">
        <f t="shared" si="39"/>
        <v>0</v>
      </c>
      <c r="J198" s="268">
        <f t="shared" si="39"/>
        <v>0.04</v>
      </c>
      <c r="K198" s="268" t="e">
        <f t="shared" si="39"/>
        <v>#VALUE!</v>
      </c>
      <c r="L198" s="268">
        <f>L200+L201</f>
        <v>0</v>
      </c>
      <c r="M198" s="139" t="s">
        <v>334</v>
      </c>
      <c r="N198" s="269">
        <f>SUM(N200:N201)</f>
        <v>0</v>
      </c>
      <c r="O198" s="269">
        <f>SUM(O200:O201)</f>
        <v>0.45200000000000001</v>
      </c>
      <c r="P198" s="269">
        <f>SUM(P200:P201)</f>
        <v>1.4E-2</v>
      </c>
      <c r="Q198" s="269">
        <f>SUM(Q200:Q201)</f>
        <v>0</v>
      </c>
      <c r="R198" s="673" t="s">
        <v>446</v>
      </c>
      <c r="S198" s="522"/>
      <c r="T198" s="694"/>
      <c r="U198" s="706"/>
    </row>
    <row r="199" spans="1:22" s="15" customFormat="1">
      <c r="A199" s="653"/>
      <c r="B199" s="511"/>
      <c r="C199" s="611"/>
      <c r="D199" s="216" t="s">
        <v>2</v>
      </c>
      <c r="E199" s="275"/>
      <c r="F199" s="275"/>
      <c r="G199" s="275"/>
      <c r="H199" s="275"/>
      <c r="I199" s="275"/>
      <c r="J199" s="275"/>
      <c r="K199" s="275"/>
      <c r="L199" s="275"/>
      <c r="M199" s="216"/>
      <c r="N199" s="274"/>
      <c r="O199" s="274"/>
      <c r="P199" s="274"/>
      <c r="Q199" s="274"/>
      <c r="R199" s="673"/>
      <c r="S199" s="522"/>
      <c r="T199" s="694"/>
      <c r="U199" s="706"/>
    </row>
    <row r="200" spans="1:22" s="15" customFormat="1" ht="15" customHeight="1">
      <c r="A200" s="653"/>
      <c r="B200" s="511"/>
      <c r="C200" s="611"/>
      <c r="D200" s="216" t="s">
        <v>4</v>
      </c>
      <c r="E200" s="275">
        <f>L200+J200+H200+F200</f>
        <v>0.22</v>
      </c>
      <c r="F200" s="275"/>
      <c r="G200" s="275"/>
      <c r="H200" s="275">
        <v>0.2</v>
      </c>
      <c r="I200" s="275"/>
      <c r="J200" s="275">
        <v>0.02</v>
      </c>
      <c r="K200" s="275" t="s">
        <v>334</v>
      </c>
      <c r="L200" s="275"/>
      <c r="M200" s="216" t="s">
        <v>334</v>
      </c>
      <c r="N200" s="274">
        <v>0</v>
      </c>
      <c r="O200" s="274">
        <v>0.22600000000000001</v>
      </c>
      <c r="P200" s="274">
        <v>7.0000000000000001E-3</v>
      </c>
      <c r="Q200" s="274">
        <v>0</v>
      </c>
      <c r="R200" s="673"/>
      <c r="S200" s="522" t="s">
        <v>346</v>
      </c>
      <c r="T200" s="693" t="s">
        <v>382</v>
      </c>
      <c r="U200" s="696" t="s">
        <v>349</v>
      </c>
      <c r="V200" s="276"/>
    </row>
    <row r="201" spans="1:22" s="15" customFormat="1" ht="32.25" customHeight="1">
      <c r="A201" s="653"/>
      <c r="B201" s="511"/>
      <c r="C201" s="611"/>
      <c r="D201" s="216" t="s">
        <v>5</v>
      </c>
      <c r="E201" s="275">
        <f t="shared" ref="E201" si="40">L201+J201+H201+F201</f>
        <v>0.22</v>
      </c>
      <c r="F201" s="275"/>
      <c r="G201" s="275"/>
      <c r="H201" s="275">
        <v>0.2</v>
      </c>
      <c r="I201" s="275"/>
      <c r="J201" s="275">
        <v>0.02</v>
      </c>
      <c r="K201" s="275"/>
      <c r="L201" s="275"/>
      <c r="M201" s="216"/>
      <c r="N201" s="274">
        <v>0</v>
      </c>
      <c r="O201" s="274">
        <v>0.22600000000000001</v>
      </c>
      <c r="P201" s="274">
        <v>7.0000000000000001E-3</v>
      </c>
      <c r="Q201" s="274">
        <v>0</v>
      </c>
      <c r="R201" s="673"/>
      <c r="S201" s="522"/>
      <c r="T201" s="694"/>
      <c r="U201" s="697"/>
    </row>
    <row r="202" spans="1:22" s="15" customFormat="1">
      <c r="A202" s="652" t="s">
        <v>281</v>
      </c>
      <c r="B202" s="511" t="s">
        <v>175</v>
      </c>
      <c r="C202" s="611" t="s">
        <v>766</v>
      </c>
      <c r="D202" s="139" t="s">
        <v>10</v>
      </c>
      <c r="E202" s="268">
        <f>E204</f>
        <v>0.8</v>
      </c>
      <c r="F202" s="268">
        <f>F204</f>
        <v>0</v>
      </c>
      <c r="G202" s="268"/>
      <c r="H202" s="268">
        <f>H204</f>
        <v>0</v>
      </c>
      <c r="I202" s="268"/>
      <c r="J202" s="268">
        <f>J204</f>
        <v>0.8</v>
      </c>
      <c r="K202" s="268"/>
      <c r="L202" s="268">
        <f>L204</f>
        <v>0</v>
      </c>
      <c r="M202" s="139"/>
      <c r="N202" s="269">
        <f>SUM(N204:N204)</f>
        <v>0</v>
      </c>
      <c r="O202" s="269">
        <f>SUM(O204:O204)</f>
        <v>0</v>
      </c>
      <c r="P202" s="269">
        <f>SUM(P204:P204)</f>
        <v>0</v>
      </c>
      <c r="Q202" s="269">
        <f>SUM(Q204:Q204)</f>
        <v>0.8</v>
      </c>
      <c r="R202" s="673" t="s">
        <v>765</v>
      </c>
      <c r="S202" s="522"/>
      <c r="T202" s="694"/>
      <c r="U202" s="697"/>
    </row>
    <row r="203" spans="1:22" s="15" customFormat="1">
      <c r="A203" s="653"/>
      <c r="B203" s="511"/>
      <c r="C203" s="611"/>
      <c r="D203" s="216" t="s">
        <v>2</v>
      </c>
      <c r="E203" s="273"/>
      <c r="F203" s="273"/>
      <c r="G203" s="273"/>
      <c r="H203" s="273"/>
      <c r="I203" s="273"/>
      <c r="J203" s="273"/>
      <c r="K203" s="273"/>
      <c r="L203" s="273"/>
      <c r="M203" s="216"/>
      <c r="N203" s="274"/>
      <c r="O203" s="274"/>
      <c r="P203" s="274"/>
      <c r="Q203" s="274"/>
      <c r="R203" s="673"/>
      <c r="S203" s="522"/>
      <c r="T203" s="694"/>
      <c r="U203" s="697"/>
      <c r="V203" s="314" t="s">
        <v>589</v>
      </c>
    </row>
    <row r="204" spans="1:22" s="15" customFormat="1" ht="42.75" customHeight="1">
      <c r="A204" s="654"/>
      <c r="B204" s="511"/>
      <c r="C204" s="611"/>
      <c r="D204" s="216" t="s">
        <v>4</v>
      </c>
      <c r="E204" s="273">
        <f>L204+J204+H204+F204</f>
        <v>0.8</v>
      </c>
      <c r="F204" s="273">
        <v>0</v>
      </c>
      <c r="G204" s="273" t="s">
        <v>334</v>
      </c>
      <c r="H204" s="273">
        <v>0</v>
      </c>
      <c r="I204" s="273" t="s">
        <v>334</v>
      </c>
      <c r="J204" s="273">
        <v>0.8</v>
      </c>
      <c r="K204" s="273" t="s">
        <v>334</v>
      </c>
      <c r="L204" s="273">
        <v>0</v>
      </c>
      <c r="M204" s="216" t="s">
        <v>334</v>
      </c>
      <c r="N204" s="274">
        <v>0</v>
      </c>
      <c r="O204" s="274">
        <v>0</v>
      </c>
      <c r="P204" s="274">
        <v>0</v>
      </c>
      <c r="Q204" s="274">
        <v>0.8</v>
      </c>
      <c r="R204" s="673"/>
      <c r="S204" s="522"/>
      <c r="T204" s="695"/>
      <c r="U204" s="698"/>
    </row>
    <row r="205" spans="1:22" s="15" customFormat="1" ht="15" customHeight="1">
      <c r="A205" s="598" t="s">
        <v>282</v>
      </c>
      <c r="B205" s="511" t="s">
        <v>25</v>
      </c>
      <c r="C205" s="611" t="s">
        <v>173</v>
      </c>
      <c r="D205" s="139" t="s">
        <v>10</v>
      </c>
      <c r="E205" s="268">
        <f>E207</f>
        <v>0.3</v>
      </c>
      <c r="F205" s="268">
        <f t="shared" ref="F205:K205" si="41">F207</f>
        <v>0</v>
      </c>
      <c r="G205" s="268" t="str">
        <f t="shared" si="41"/>
        <v>-</v>
      </c>
      <c r="H205" s="268">
        <f t="shared" si="41"/>
        <v>0</v>
      </c>
      <c r="I205" s="268" t="str">
        <f t="shared" si="41"/>
        <v>-</v>
      </c>
      <c r="J205" s="268">
        <f t="shared" si="41"/>
        <v>0</v>
      </c>
      <c r="K205" s="268" t="str">
        <f t="shared" si="41"/>
        <v>-</v>
      </c>
      <c r="L205" s="268">
        <f>L207</f>
        <v>0.3</v>
      </c>
      <c r="M205" s="139"/>
      <c r="N205" s="269">
        <f>SUM(N207:N207)</f>
        <v>0</v>
      </c>
      <c r="O205" s="269">
        <f>SUM(O207:O207)</f>
        <v>0</v>
      </c>
      <c r="P205" s="269">
        <f>SUM(P207:P207)</f>
        <v>0</v>
      </c>
      <c r="Q205" s="269">
        <f>SUM(Q207:Q207)</f>
        <v>0</v>
      </c>
      <c r="R205" s="673" t="s">
        <v>620</v>
      </c>
      <c r="S205" s="689" t="s">
        <v>346</v>
      </c>
      <c r="T205" s="693" t="s">
        <v>365</v>
      </c>
      <c r="U205" s="696" t="s">
        <v>349</v>
      </c>
    </row>
    <row r="206" spans="1:22" s="15" customFormat="1">
      <c r="A206" s="598"/>
      <c r="B206" s="511"/>
      <c r="C206" s="611"/>
      <c r="D206" s="216" t="s">
        <v>2</v>
      </c>
      <c r="E206" s="273"/>
      <c r="F206" s="273"/>
      <c r="G206" s="273"/>
      <c r="H206" s="273"/>
      <c r="I206" s="273"/>
      <c r="J206" s="273"/>
      <c r="K206" s="273"/>
      <c r="L206" s="273"/>
      <c r="M206" s="216"/>
      <c r="N206" s="274"/>
      <c r="O206" s="274"/>
      <c r="P206" s="274"/>
      <c r="Q206" s="274"/>
      <c r="R206" s="673"/>
      <c r="S206" s="689"/>
      <c r="T206" s="694"/>
      <c r="U206" s="697"/>
    </row>
    <row r="207" spans="1:22" s="15" customFormat="1" ht="44.25" customHeight="1">
      <c r="A207" s="598"/>
      <c r="B207" s="511"/>
      <c r="C207" s="611"/>
      <c r="D207" s="216" t="s">
        <v>11</v>
      </c>
      <c r="E207" s="273">
        <f>L207+J207+H207+F207</f>
        <v>0.3</v>
      </c>
      <c r="F207" s="273">
        <v>0</v>
      </c>
      <c r="G207" s="273" t="s">
        <v>334</v>
      </c>
      <c r="H207" s="273">
        <v>0</v>
      </c>
      <c r="I207" s="273" t="s">
        <v>334</v>
      </c>
      <c r="J207" s="273">
        <v>0</v>
      </c>
      <c r="K207" s="273" t="s">
        <v>334</v>
      </c>
      <c r="L207" s="273">
        <v>0.3</v>
      </c>
      <c r="M207" s="216" t="s">
        <v>334</v>
      </c>
      <c r="N207" s="274">
        <v>0</v>
      </c>
      <c r="O207" s="274">
        <v>0</v>
      </c>
      <c r="P207" s="274">
        <v>0</v>
      </c>
      <c r="Q207" s="274">
        <v>0</v>
      </c>
      <c r="R207" s="673"/>
      <c r="S207" s="689"/>
      <c r="T207" s="695"/>
      <c r="U207" s="698"/>
      <c r="V207" s="314" t="s">
        <v>590</v>
      </c>
    </row>
    <row r="208" spans="1:22" s="15" customFormat="1" ht="15" customHeight="1">
      <c r="A208" s="598" t="s">
        <v>283</v>
      </c>
      <c r="B208" s="511" t="s">
        <v>26</v>
      </c>
      <c r="C208" s="611" t="s">
        <v>173</v>
      </c>
      <c r="D208" s="139" t="s">
        <v>10</v>
      </c>
      <c r="E208" s="268">
        <f>E210</f>
        <v>0.3</v>
      </c>
      <c r="F208" s="268">
        <f>F210</f>
        <v>0</v>
      </c>
      <c r="G208" s="268"/>
      <c r="H208" s="268">
        <f>H210</f>
        <v>0</v>
      </c>
      <c r="I208" s="268"/>
      <c r="J208" s="268">
        <f>J210</f>
        <v>0</v>
      </c>
      <c r="K208" s="268"/>
      <c r="L208" s="268">
        <f>L210</f>
        <v>0.3</v>
      </c>
      <c r="M208" s="139"/>
      <c r="N208" s="269">
        <f>SUM(N210:N210)</f>
        <v>0</v>
      </c>
      <c r="O208" s="269">
        <f>SUM(O210:O210)</f>
        <v>0</v>
      </c>
      <c r="P208" s="269">
        <f>SUM(P210:P210)</f>
        <v>0</v>
      </c>
      <c r="Q208" s="269">
        <f>SUM(Q210:Q210)</f>
        <v>0.3</v>
      </c>
      <c r="R208" s="673" t="s">
        <v>621</v>
      </c>
      <c r="S208" s="689" t="s">
        <v>346</v>
      </c>
      <c r="T208" s="693" t="s">
        <v>366</v>
      </c>
      <c r="U208" s="696" t="s">
        <v>349</v>
      </c>
    </row>
    <row r="209" spans="1:22" s="15" customFormat="1">
      <c r="A209" s="598"/>
      <c r="B209" s="511"/>
      <c r="C209" s="611"/>
      <c r="D209" s="216" t="s">
        <v>2</v>
      </c>
      <c r="E209" s="273"/>
      <c r="F209" s="273"/>
      <c r="G209" s="273"/>
      <c r="H209" s="273"/>
      <c r="I209" s="273"/>
      <c r="J209" s="273"/>
      <c r="K209" s="273"/>
      <c r="L209" s="273"/>
      <c r="M209" s="216"/>
      <c r="N209" s="274"/>
      <c r="O209" s="274"/>
      <c r="P209" s="274"/>
      <c r="Q209" s="274"/>
      <c r="R209" s="673"/>
      <c r="S209" s="689"/>
      <c r="T209" s="694"/>
      <c r="U209" s="697"/>
    </row>
    <row r="210" spans="1:22" s="15" customFormat="1" ht="78" customHeight="1">
      <c r="A210" s="598"/>
      <c r="B210" s="511"/>
      <c r="C210" s="611"/>
      <c r="D210" s="216" t="s">
        <v>11</v>
      </c>
      <c r="E210" s="273">
        <f>L210+J210+H210+F210</f>
        <v>0.3</v>
      </c>
      <c r="F210" s="273">
        <v>0</v>
      </c>
      <c r="G210" s="273" t="s">
        <v>334</v>
      </c>
      <c r="H210" s="273">
        <v>0</v>
      </c>
      <c r="I210" s="273" t="s">
        <v>334</v>
      </c>
      <c r="J210" s="273">
        <v>0</v>
      </c>
      <c r="K210" s="273" t="s">
        <v>334</v>
      </c>
      <c r="L210" s="273">
        <v>0.3</v>
      </c>
      <c r="M210" s="216" t="s">
        <v>334</v>
      </c>
      <c r="N210" s="274">
        <v>0</v>
      </c>
      <c r="O210" s="274">
        <v>0</v>
      </c>
      <c r="P210" s="274">
        <v>0</v>
      </c>
      <c r="Q210" s="274">
        <v>0.3</v>
      </c>
      <c r="R210" s="673"/>
      <c r="S210" s="689"/>
      <c r="T210" s="695"/>
      <c r="U210" s="698"/>
      <c r="V210" s="314" t="s">
        <v>590</v>
      </c>
    </row>
    <row r="211" spans="1:22" s="15" customFormat="1" ht="15" customHeight="1">
      <c r="A211" s="598" t="s">
        <v>284</v>
      </c>
      <c r="B211" s="511" t="s">
        <v>27</v>
      </c>
      <c r="C211" s="611" t="s">
        <v>173</v>
      </c>
      <c r="D211" s="139" t="s">
        <v>10</v>
      </c>
      <c r="E211" s="268">
        <f>E213</f>
        <v>0.3</v>
      </c>
      <c r="F211" s="268">
        <f t="shared" ref="F211:K211" si="42">F213</f>
        <v>0</v>
      </c>
      <c r="G211" s="268" t="str">
        <f t="shared" si="42"/>
        <v>-</v>
      </c>
      <c r="H211" s="268">
        <f t="shared" si="42"/>
        <v>0</v>
      </c>
      <c r="I211" s="268" t="str">
        <f t="shared" si="42"/>
        <v>-</v>
      </c>
      <c r="J211" s="268">
        <f t="shared" si="42"/>
        <v>0</v>
      </c>
      <c r="K211" s="268" t="str">
        <f t="shared" si="42"/>
        <v>-</v>
      </c>
      <c r="L211" s="268">
        <f>L213</f>
        <v>0.3</v>
      </c>
      <c r="M211" s="139"/>
      <c r="N211" s="269">
        <f>SUM(N213:N213)</f>
        <v>0</v>
      </c>
      <c r="O211" s="269">
        <f>SUM(O213:O213)</f>
        <v>0</v>
      </c>
      <c r="P211" s="269">
        <f>SUM(P213:P213)</f>
        <v>0</v>
      </c>
      <c r="Q211" s="269">
        <f>SUM(Q213:Q213)</f>
        <v>0.3</v>
      </c>
      <c r="R211" s="673" t="s">
        <v>726</v>
      </c>
      <c r="S211" s="689" t="s">
        <v>346</v>
      </c>
      <c r="T211" s="693" t="s">
        <v>367</v>
      </c>
      <c r="U211" s="696" t="s">
        <v>349</v>
      </c>
    </row>
    <row r="212" spans="1:22" s="15" customFormat="1" ht="18" customHeight="1">
      <c r="A212" s="598"/>
      <c r="B212" s="511"/>
      <c r="C212" s="611"/>
      <c r="D212" s="216" t="s">
        <v>2</v>
      </c>
      <c r="E212" s="273"/>
      <c r="F212" s="273"/>
      <c r="G212" s="273"/>
      <c r="H212" s="273"/>
      <c r="I212" s="273"/>
      <c r="J212" s="273"/>
      <c r="K212" s="273"/>
      <c r="L212" s="273"/>
      <c r="M212" s="216"/>
      <c r="N212" s="274"/>
      <c r="O212" s="274"/>
      <c r="P212" s="274"/>
      <c r="Q212" s="274"/>
      <c r="R212" s="673"/>
      <c r="S212" s="689"/>
      <c r="T212" s="694"/>
      <c r="U212" s="697"/>
    </row>
    <row r="213" spans="1:22" s="15" customFormat="1" ht="70.5" customHeight="1">
      <c r="A213" s="598"/>
      <c r="B213" s="511"/>
      <c r="C213" s="611"/>
      <c r="D213" s="216" t="s">
        <v>12</v>
      </c>
      <c r="E213" s="273">
        <f>L213+J213+H213+F213</f>
        <v>0.3</v>
      </c>
      <c r="F213" s="273">
        <v>0</v>
      </c>
      <c r="G213" s="273" t="s">
        <v>334</v>
      </c>
      <c r="H213" s="273">
        <v>0</v>
      </c>
      <c r="I213" s="273" t="s">
        <v>334</v>
      </c>
      <c r="J213" s="273">
        <v>0</v>
      </c>
      <c r="K213" s="273" t="s">
        <v>334</v>
      </c>
      <c r="L213" s="273">
        <v>0.3</v>
      </c>
      <c r="M213" s="216" t="s">
        <v>334</v>
      </c>
      <c r="N213" s="274">
        <v>0</v>
      </c>
      <c r="O213" s="274">
        <v>0</v>
      </c>
      <c r="P213" s="274">
        <v>0</v>
      </c>
      <c r="Q213" s="274">
        <v>0.3</v>
      </c>
      <c r="R213" s="673"/>
      <c r="S213" s="689"/>
      <c r="T213" s="695"/>
      <c r="U213" s="698"/>
      <c r="V213" s="314" t="s">
        <v>590</v>
      </c>
    </row>
    <row r="214" spans="1:22" s="15" customFormat="1" ht="15" customHeight="1">
      <c r="A214" s="598" t="s">
        <v>285</v>
      </c>
      <c r="B214" s="511" t="s">
        <v>28</v>
      </c>
      <c r="C214" s="611" t="s">
        <v>173</v>
      </c>
      <c r="D214" s="139" t="s">
        <v>10</v>
      </c>
      <c r="E214" s="268">
        <f>E216</f>
        <v>0.3</v>
      </c>
      <c r="F214" s="268">
        <f t="shared" ref="F214:K214" si="43">F216</f>
        <v>0</v>
      </c>
      <c r="G214" s="268" t="str">
        <f t="shared" si="43"/>
        <v>-</v>
      </c>
      <c r="H214" s="268">
        <f t="shared" si="43"/>
        <v>0</v>
      </c>
      <c r="I214" s="268" t="str">
        <f t="shared" si="43"/>
        <v>-</v>
      </c>
      <c r="J214" s="268">
        <f t="shared" si="43"/>
        <v>0</v>
      </c>
      <c r="K214" s="268" t="str">
        <f t="shared" si="43"/>
        <v>-</v>
      </c>
      <c r="L214" s="268">
        <f>L216</f>
        <v>0.3</v>
      </c>
      <c r="M214" s="139"/>
      <c r="N214" s="269">
        <f>SUM(N216:N216)</f>
        <v>0</v>
      </c>
      <c r="O214" s="269">
        <f>SUM(O216:O216)</f>
        <v>0</v>
      </c>
      <c r="P214" s="269">
        <f>SUM(P216:P216)</f>
        <v>0</v>
      </c>
      <c r="Q214" s="269">
        <f>SUM(Q216:Q216)</f>
        <v>0.3</v>
      </c>
      <c r="R214" s="673" t="s">
        <v>727</v>
      </c>
      <c r="S214" s="689" t="s">
        <v>346</v>
      </c>
      <c r="T214" s="693" t="s">
        <v>368</v>
      </c>
      <c r="U214" s="696" t="s">
        <v>349</v>
      </c>
    </row>
    <row r="215" spans="1:22" s="15" customFormat="1">
      <c r="A215" s="598"/>
      <c r="B215" s="511"/>
      <c r="C215" s="611"/>
      <c r="D215" s="216" t="s">
        <v>2</v>
      </c>
      <c r="E215" s="273"/>
      <c r="F215" s="273"/>
      <c r="G215" s="273"/>
      <c r="H215" s="273"/>
      <c r="I215" s="273"/>
      <c r="J215" s="273"/>
      <c r="K215" s="273"/>
      <c r="L215" s="273"/>
      <c r="M215" s="216"/>
      <c r="N215" s="274"/>
      <c r="O215" s="274"/>
      <c r="P215" s="274"/>
      <c r="Q215" s="274"/>
      <c r="R215" s="673"/>
      <c r="S215" s="689"/>
      <c r="T215" s="694"/>
      <c r="U215" s="697"/>
    </row>
    <row r="216" spans="1:22" s="15" customFormat="1" ht="88.5" customHeight="1">
      <c r="A216" s="598"/>
      <c r="B216" s="511"/>
      <c r="C216" s="611"/>
      <c r="D216" s="216" t="s">
        <v>8</v>
      </c>
      <c r="E216" s="273">
        <f>L216+J216+H216+F216</f>
        <v>0.3</v>
      </c>
      <c r="F216" s="273">
        <v>0</v>
      </c>
      <c r="G216" s="273" t="s">
        <v>334</v>
      </c>
      <c r="H216" s="273">
        <v>0</v>
      </c>
      <c r="I216" s="273" t="s">
        <v>334</v>
      </c>
      <c r="J216" s="273">
        <v>0</v>
      </c>
      <c r="K216" s="273" t="s">
        <v>334</v>
      </c>
      <c r="L216" s="273">
        <v>0.3</v>
      </c>
      <c r="M216" s="216" t="s">
        <v>334</v>
      </c>
      <c r="N216" s="274">
        <v>0</v>
      </c>
      <c r="O216" s="274">
        <v>0</v>
      </c>
      <c r="P216" s="274">
        <v>0</v>
      </c>
      <c r="Q216" s="274">
        <v>0.3</v>
      </c>
      <c r="R216" s="673"/>
      <c r="S216" s="689"/>
      <c r="T216" s="695"/>
      <c r="U216" s="698"/>
      <c r="V216" s="314" t="s">
        <v>590</v>
      </c>
    </row>
    <row r="217" spans="1:22" s="15" customFormat="1" ht="15" customHeight="1">
      <c r="A217" s="598" t="s">
        <v>286</v>
      </c>
      <c r="B217" s="511" t="s">
        <v>29</v>
      </c>
      <c r="C217" s="611" t="s">
        <v>173</v>
      </c>
      <c r="D217" s="139" t="s">
        <v>10</v>
      </c>
      <c r="E217" s="268">
        <f>E219</f>
        <v>0.3</v>
      </c>
      <c r="F217" s="268">
        <f t="shared" ref="F217:K217" si="44">F219</f>
        <v>0</v>
      </c>
      <c r="G217" s="268" t="str">
        <f t="shared" si="44"/>
        <v>-</v>
      </c>
      <c r="H217" s="268">
        <f t="shared" si="44"/>
        <v>0</v>
      </c>
      <c r="I217" s="268" t="str">
        <f t="shared" si="44"/>
        <v>-</v>
      </c>
      <c r="J217" s="268">
        <f t="shared" si="44"/>
        <v>0</v>
      </c>
      <c r="K217" s="268" t="str">
        <f t="shared" si="44"/>
        <v>-</v>
      </c>
      <c r="L217" s="268">
        <f>L219</f>
        <v>0.3</v>
      </c>
      <c r="M217" s="139"/>
      <c r="N217" s="269">
        <f>SUM(N219:N219)</f>
        <v>0</v>
      </c>
      <c r="O217" s="269">
        <f>SUM(O219:O219)</f>
        <v>0</v>
      </c>
      <c r="P217" s="269">
        <f>SUM(P219:P219)</f>
        <v>0</v>
      </c>
      <c r="Q217" s="269">
        <f>SUM(Q219:Q219)</f>
        <v>0.3</v>
      </c>
      <c r="R217" s="673" t="s">
        <v>727</v>
      </c>
      <c r="S217" s="689" t="s">
        <v>346</v>
      </c>
      <c r="T217" s="693" t="s">
        <v>369</v>
      </c>
      <c r="U217" s="696" t="s">
        <v>349</v>
      </c>
    </row>
    <row r="218" spans="1:22" s="15" customFormat="1">
      <c r="A218" s="598"/>
      <c r="B218" s="511"/>
      <c r="C218" s="611"/>
      <c r="D218" s="216" t="s">
        <v>2</v>
      </c>
      <c r="E218" s="273"/>
      <c r="F218" s="273"/>
      <c r="G218" s="273"/>
      <c r="H218" s="273"/>
      <c r="I218" s="273"/>
      <c r="J218" s="273"/>
      <c r="K218" s="273"/>
      <c r="L218" s="273"/>
      <c r="M218" s="216"/>
      <c r="N218" s="274"/>
      <c r="O218" s="274"/>
      <c r="P218" s="274"/>
      <c r="Q218" s="274"/>
      <c r="R218" s="673"/>
      <c r="S218" s="689"/>
      <c r="T218" s="694"/>
      <c r="U218" s="697"/>
    </row>
    <row r="219" spans="1:22" s="15" customFormat="1" ht="63.75" customHeight="1">
      <c r="A219" s="598"/>
      <c r="B219" s="511"/>
      <c r="C219" s="611"/>
      <c r="D219" s="216" t="s">
        <v>8</v>
      </c>
      <c r="E219" s="273">
        <f>F219+H219+J219+L219</f>
        <v>0.3</v>
      </c>
      <c r="F219" s="273">
        <v>0</v>
      </c>
      <c r="G219" s="273" t="s">
        <v>334</v>
      </c>
      <c r="H219" s="273">
        <v>0</v>
      </c>
      <c r="I219" s="273" t="s">
        <v>334</v>
      </c>
      <c r="J219" s="273">
        <v>0</v>
      </c>
      <c r="K219" s="273" t="s">
        <v>334</v>
      </c>
      <c r="L219" s="273">
        <v>0.3</v>
      </c>
      <c r="M219" s="216" t="s">
        <v>334</v>
      </c>
      <c r="N219" s="274">
        <v>0</v>
      </c>
      <c r="O219" s="274">
        <v>0</v>
      </c>
      <c r="P219" s="274">
        <v>0</v>
      </c>
      <c r="Q219" s="274">
        <v>0.3</v>
      </c>
      <c r="R219" s="673"/>
      <c r="S219" s="689"/>
      <c r="T219" s="695"/>
      <c r="U219" s="698"/>
      <c r="V219" s="314" t="s">
        <v>590</v>
      </c>
    </row>
    <row r="220" spans="1:22" s="15" customFormat="1" ht="15" customHeight="1">
      <c r="A220" s="598" t="s">
        <v>287</v>
      </c>
      <c r="B220" s="511" t="s">
        <v>260</v>
      </c>
      <c r="C220" s="611" t="s">
        <v>173</v>
      </c>
      <c r="D220" s="139" t="s">
        <v>10</v>
      </c>
      <c r="E220" s="268">
        <f>E222</f>
        <v>0.5</v>
      </c>
      <c r="F220" s="268">
        <f t="shared" ref="F220:K220" si="45">F222</f>
        <v>0</v>
      </c>
      <c r="G220" s="268" t="str">
        <f t="shared" si="45"/>
        <v>-</v>
      </c>
      <c r="H220" s="268">
        <f t="shared" si="45"/>
        <v>0</v>
      </c>
      <c r="I220" s="268" t="str">
        <f t="shared" si="45"/>
        <v>-</v>
      </c>
      <c r="J220" s="268">
        <f t="shared" si="45"/>
        <v>0.5</v>
      </c>
      <c r="K220" s="268" t="str">
        <f t="shared" si="45"/>
        <v>-</v>
      </c>
      <c r="L220" s="268">
        <f>L222</f>
        <v>0</v>
      </c>
      <c r="M220" s="139"/>
      <c r="N220" s="274"/>
      <c r="O220" s="274"/>
      <c r="P220" s="274"/>
      <c r="Q220" s="274"/>
      <c r="R220" s="673" t="s">
        <v>728</v>
      </c>
      <c r="S220" s="689" t="s">
        <v>346</v>
      </c>
      <c r="T220" s="693" t="s">
        <v>370</v>
      </c>
      <c r="U220" s="696" t="s">
        <v>349</v>
      </c>
    </row>
    <row r="221" spans="1:22" s="15" customFormat="1">
      <c r="A221" s="598"/>
      <c r="B221" s="511"/>
      <c r="C221" s="611"/>
      <c r="D221" s="216" t="s">
        <v>2</v>
      </c>
      <c r="E221" s="273"/>
      <c r="F221" s="273"/>
      <c r="G221" s="273"/>
      <c r="H221" s="273"/>
      <c r="I221" s="273"/>
      <c r="J221" s="273"/>
      <c r="K221" s="273"/>
      <c r="L221" s="273"/>
      <c r="M221" s="216"/>
      <c r="N221" s="274"/>
      <c r="O221" s="274"/>
      <c r="P221" s="274"/>
      <c r="Q221" s="274"/>
      <c r="R221" s="673"/>
      <c r="S221" s="689"/>
      <c r="T221" s="694"/>
      <c r="U221" s="697"/>
    </row>
    <row r="222" spans="1:22" s="15" customFormat="1" ht="48.75" customHeight="1">
      <c r="A222" s="598"/>
      <c r="B222" s="511"/>
      <c r="C222" s="611"/>
      <c r="D222" s="216">
        <v>2026</v>
      </c>
      <c r="E222" s="273">
        <f>L222+J222+H222+F222</f>
        <v>0.5</v>
      </c>
      <c r="F222" s="273">
        <v>0</v>
      </c>
      <c r="G222" s="273" t="s">
        <v>334</v>
      </c>
      <c r="H222" s="273">
        <v>0</v>
      </c>
      <c r="I222" s="273" t="s">
        <v>334</v>
      </c>
      <c r="J222" s="273">
        <v>0.5</v>
      </c>
      <c r="K222" s="273" t="s">
        <v>334</v>
      </c>
      <c r="L222" s="273">
        <v>0</v>
      </c>
      <c r="M222" s="216" t="s">
        <v>334</v>
      </c>
      <c r="N222" s="274"/>
      <c r="O222" s="274"/>
      <c r="P222" s="274"/>
      <c r="Q222" s="274"/>
      <c r="R222" s="673"/>
      <c r="S222" s="689"/>
      <c r="T222" s="695"/>
      <c r="U222" s="698"/>
      <c r="V222" s="417" t="s">
        <v>589</v>
      </c>
    </row>
    <row r="223" spans="1:22" s="15" customFormat="1" ht="18" customHeight="1">
      <c r="A223" s="598" t="s">
        <v>288</v>
      </c>
      <c r="B223" s="511" t="s">
        <v>433</v>
      </c>
      <c r="C223" s="611" t="s">
        <v>173</v>
      </c>
      <c r="D223" s="139" t="s">
        <v>10</v>
      </c>
      <c r="E223" s="268">
        <f>E225</f>
        <v>0.6</v>
      </c>
      <c r="F223" s="268">
        <f t="shared" ref="F223:K223" si="46">F225</f>
        <v>0</v>
      </c>
      <c r="G223" s="268" t="str">
        <f t="shared" si="46"/>
        <v>-</v>
      </c>
      <c r="H223" s="268">
        <f t="shared" si="46"/>
        <v>0</v>
      </c>
      <c r="I223" s="268" t="str">
        <f t="shared" si="46"/>
        <v>-</v>
      </c>
      <c r="J223" s="268">
        <f t="shared" si="46"/>
        <v>0.6</v>
      </c>
      <c r="K223" s="268" t="str">
        <f t="shared" si="46"/>
        <v>-</v>
      </c>
      <c r="L223" s="268">
        <f>L225</f>
        <v>0</v>
      </c>
      <c r="M223" s="139"/>
      <c r="N223" s="274"/>
      <c r="O223" s="274"/>
      <c r="P223" s="274"/>
      <c r="Q223" s="274"/>
      <c r="R223" s="673" t="s">
        <v>729</v>
      </c>
      <c r="S223" s="682">
        <v>10</v>
      </c>
      <c r="T223" s="693" t="s">
        <v>381</v>
      </c>
      <c r="U223" s="696" t="s">
        <v>349</v>
      </c>
      <c r="V223" s="417"/>
    </row>
    <row r="224" spans="1:22" s="15" customFormat="1" ht="18.75" customHeight="1">
      <c r="A224" s="598"/>
      <c r="B224" s="511"/>
      <c r="C224" s="611"/>
      <c r="D224" s="216" t="s">
        <v>2</v>
      </c>
      <c r="E224" s="273"/>
      <c r="F224" s="273"/>
      <c r="G224" s="273"/>
      <c r="H224" s="273"/>
      <c r="I224" s="273"/>
      <c r="J224" s="273"/>
      <c r="K224" s="273"/>
      <c r="L224" s="273"/>
      <c r="M224" s="216"/>
      <c r="N224" s="274"/>
      <c r="O224" s="274"/>
      <c r="P224" s="274"/>
      <c r="Q224" s="274"/>
      <c r="R224" s="673"/>
      <c r="S224" s="682"/>
      <c r="T224" s="694"/>
      <c r="U224" s="697"/>
      <c r="V224" s="417"/>
    </row>
    <row r="225" spans="1:22" s="15" customFormat="1" ht="57" customHeight="1">
      <c r="A225" s="598"/>
      <c r="B225" s="511"/>
      <c r="C225" s="611"/>
      <c r="D225" s="216">
        <v>2023</v>
      </c>
      <c r="E225" s="273">
        <f>L225+J225+F225+H225</f>
        <v>0.6</v>
      </c>
      <c r="F225" s="273">
        <v>0</v>
      </c>
      <c r="G225" s="273" t="s">
        <v>334</v>
      </c>
      <c r="H225" s="273">
        <v>0</v>
      </c>
      <c r="I225" s="273" t="s">
        <v>334</v>
      </c>
      <c r="J225" s="273">
        <v>0.6</v>
      </c>
      <c r="K225" s="273" t="s">
        <v>334</v>
      </c>
      <c r="L225" s="273">
        <v>0</v>
      </c>
      <c r="M225" s="216" t="s">
        <v>334</v>
      </c>
      <c r="N225" s="274"/>
      <c r="O225" s="274"/>
      <c r="P225" s="274"/>
      <c r="Q225" s="274"/>
      <c r="R225" s="673"/>
      <c r="S225" s="682"/>
      <c r="T225" s="695"/>
      <c r="U225" s="698"/>
      <c r="V225" s="417" t="s">
        <v>589</v>
      </c>
    </row>
    <row r="226" spans="1:22" s="15" customFormat="1" ht="15" customHeight="1">
      <c r="A226" s="598" t="s">
        <v>289</v>
      </c>
      <c r="B226" s="511" t="s">
        <v>434</v>
      </c>
      <c r="C226" s="611" t="s">
        <v>173</v>
      </c>
      <c r="D226" s="139" t="s">
        <v>10</v>
      </c>
      <c r="E226" s="268">
        <f>E228</f>
        <v>0.6</v>
      </c>
      <c r="F226" s="268">
        <f t="shared" ref="F226:K226" si="47">F228</f>
        <v>0</v>
      </c>
      <c r="G226" s="268" t="str">
        <f t="shared" si="47"/>
        <v>-</v>
      </c>
      <c r="H226" s="268">
        <f t="shared" si="47"/>
        <v>0</v>
      </c>
      <c r="I226" s="268" t="str">
        <f t="shared" si="47"/>
        <v>-</v>
      </c>
      <c r="J226" s="268">
        <f t="shared" si="47"/>
        <v>0.6</v>
      </c>
      <c r="K226" s="268" t="str">
        <f t="shared" si="47"/>
        <v>-</v>
      </c>
      <c r="L226" s="268">
        <f>L228</f>
        <v>0</v>
      </c>
      <c r="M226" s="139"/>
      <c r="N226" s="274"/>
      <c r="O226" s="274"/>
      <c r="P226" s="274"/>
      <c r="Q226" s="274"/>
      <c r="R226" s="673" t="s">
        <v>447</v>
      </c>
      <c r="S226" s="522">
        <v>5.8</v>
      </c>
      <c r="T226" s="693" t="s">
        <v>361</v>
      </c>
      <c r="U226" s="696" t="s">
        <v>349</v>
      </c>
      <c r="V226" s="417"/>
    </row>
    <row r="227" spans="1:22" s="15" customFormat="1" ht="15" customHeight="1">
      <c r="A227" s="598"/>
      <c r="B227" s="511"/>
      <c r="C227" s="611"/>
      <c r="D227" s="216" t="s">
        <v>2</v>
      </c>
      <c r="E227" s="273"/>
      <c r="F227" s="273"/>
      <c r="G227" s="273"/>
      <c r="H227" s="273"/>
      <c r="I227" s="273"/>
      <c r="J227" s="273"/>
      <c r="K227" s="273"/>
      <c r="L227" s="273"/>
      <c r="M227" s="216"/>
      <c r="N227" s="274"/>
      <c r="O227" s="274"/>
      <c r="P227" s="274"/>
      <c r="Q227" s="274"/>
      <c r="R227" s="673"/>
      <c r="S227" s="522"/>
      <c r="T227" s="694"/>
      <c r="U227" s="697"/>
      <c r="V227" s="417"/>
    </row>
    <row r="228" spans="1:22" s="15" customFormat="1" ht="74.25" customHeight="1">
      <c r="A228" s="598"/>
      <c r="B228" s="511"/>
      <c r="C228" s="611"/>
      <c r="D228" s="216">
        <v>2023</v>
      </c>
      <c r="E228" s="273">
        <f>L228+J228+H228+F228</f>
        <v>0.6</v>
      </c>
      <c r="F228" s="273">
        <v>0</v>
      </c>
      <c r="G228" s="273" t="s">
        <v>334</v>
      </c>
      <c r="H228" s="273">
        <v>0</v>
      </c>
      <c r="I228" s="273" t="s">
        <v>334</v>
      </c>
      <c r="J228" s="273">
        <v>0.6</v>
      </c>
      <c r="K228" s="273" t="s">
        <v>334</v>
      </c>
      <c r="L228" s="273">
        <v>0</v>
      </c>
      <c r="M228" s="216" t="s">
        <v>334</v>
      </c>
      <c r="N228" s="274"/>
      <c r="O228" s="274"/>
      <c r="P228" s="274"/>
      <c r="Q228" s="274"/>
      <c r="R228" s="673"/>
      <c r="S228" s="522"/>
      <c r="T228" s="695"/>
      <c r="U228" s="698"/>
      <c r="V228" s="417" t="s">
        <v>589</v>
      </c>
    </row>
    <row r="229" spans="1:22" s="15" customFormat="1" ht="15" customHeight="1">
      <c r="A229" s="598" t="s">
        <v>290</v>
      </c>
      <c r="B229" s="511" t="s">
        <v>261</v>
      </c>
      <c r="C229" s="611" t="s">
        <v>173</v>
      </c>
      <c r="D229" s="139" t="s">
        <v>10</v>
      </c>
      <c r="E229" s="268">
        <f>E231</f>
        <v>0.2</v>
      </c>
      <c r="F229" s="268">
        <f t="shared" ref="F229:K229" si="48">F231</f>
        <v>0</v>
      </c>
      <c r="G229" s="268" t="str">
        <f t="shared" si="48"/>
        <v>-</v>
      </c>
      <c r="H229" s="268">
        <f t="shared" si="48"/>
        <v>0</v>
      </c>
      <c r="I229" s="268" t="str">
        <f t="shared" si="48"/>
        <v>-</v>
      </c>
      <c r="J229" s="268">
        <f t="shared" si="48"/>
        <v>0.2</v>
      </c>
      <c r="K229" s="268" t="str">
        <f t="shared" si="48"/>
        <v>-</v>
      </c>
      <c r="L229" s="268">
        <f>L231</f>
        <v>0</v>
      </c>
      <c r="M229" s="139"/>
      <c r="N229" s="274"/>
      <c r="O229" s="274"/>
      <c r="P229" s="274"/>
      <c r="Q229" s="274"/>
      <c r="R229" s="673" t="s">
        <v>730</v>
      </c>
      <c r="S229" s="522">
        <v>6.6</v>
      </c>
      <c r="T229" s="693" t="s">
        <v>362</v>
      </c>
      <c r="U229" s="696" t="s">
        <v>349</v>
      </c>
      <c r="V229" s="417"/>
    </row>
    <row r="230" spans="1:22" s="15" customFormat="1" ht="15" customHeight="1">
      <c r="A230" s="598"/>
      <c r="B230" s="511"/>
      <c r="C230" s="611"/>
      <c r="D230" s="216" t="s">
        <v>2</v>
      </c>
      <c r="E230" s="273"/>
      <c r="F230" s="273"/>
      <c r="G230" s="273"/>
      <c r="H230" s="273"/>
      <c r="I230" s="273"/>
      <c r="J230" s="273"/>
      <c r="K230" s="273"/>
      <c r="L230" s="273"/>
      <c r="M230" s="216"/>
      <c r="N230" s="274"/>
      <c r="O230" s="274"/>
      <c r="P230" s="274"/>
      <c r="Q230" s="274"/>
      <c r="R230" s="673"/>
      <c r="S230" s="522"/>
      <c r="T230" s="694"/>
      <c r="U230" s="697"/>
      <c r="V230" s="417"/>
    </row>
    <row r="231" spans="1:22" s="15" customFormat="1" ht="21" customHeight="1">
      <c r="A231" s="598"/>
      <c r="B231" s="511"/>
      <c r="C231" s="611"/>
      <c r="D231" s="216">
        <v>2023</v>
      </c>
      <c r="E231" s="273">
        <f>L231+J231+H231+F231</f>
        <v>0.2</v>
      </c>
      <c r="F231" s="273">
        <v>0</v>
      </c>
      <c r="G231" s="273" t="s">
        <v>334</v>
      </c>
      <c r="H231" s="273">
        <v>0</v>
      </c>
      <c r="I231" s="273" t="s">
        <v>334</v>
      </c>
      <c r="J231" s="273">
        <v>0.2</v>
      </c>
      <c r="K231" s="273" t="s">
        <v>334</v>
      </c>
      <c r="L231" s="273">
        <v>0</v>
      </c>
      <c r="M231" s="216" t="s">
        <v>334</v>
      </c>
      <c r="N231" s="274"/>
      <c r="O231" s="274"/>
      <c r="P231" s="274"/>
      <c r="Q231" s="274"/>
      <c r="R231" s="673"/>
      <c r="S231" s="522"/>
      <c r="T231" s="695"/>
      <c r="U231" s="698"/>
      <c r="V231" s="417" t="s">
        <v>589</v>
      </c>
    </row>
    <row r="232" spans="1:22" s="15" customFormat="1" ht="27.75" customHeight="1">
      <c r="A232" s="598" t="s">
        <v>291</v>
      </c>
      <c r="B232" s="511" t="s">
        <v>262</v>
      </c>
      <c r="C232" s="611" t="s">
        <v>173</v>
      </c>
      <c r="D232" s="139" t="s">
        <v>10</v>
      </c>
      <c r="E232" s="268">
        <f>E234</f>
        <v>0.5</v>
      </c>
      <c r="F232" s="268">
        <f t="shared" ref="F232:K232" si="49">F234</f>
        <v>0</v>
      </c>
      <c r="G232" s="268" t="str">
        <f t="shared" si="49"/>
        <v>-</v>
      </c>
      <c r="H232" s="268">
        <f t="shared" si="49"/>
        <v>0</v>
      </c>
      <c r="I232" s="268" t="str">
        <f t="shared" si="49"/>
        <v>-</v>
      </c>
      <c r="J232" s="268">
        <f t="shared" si="49"/>
        <v>0.5</v>
      </c>
      <c r="K232" s="268" t="str">
        <f t="shared" si="49"/>
        <v>-</v>
      </c>
      <c r="L232" s="268">
        <f>L234</f>
        <v>0</v>
      </c>
      <c r="M232" s="139"/>
      <c r="N232" s="274"/>
      <c r="O232" s="274"/>
      <c r="P232" s="274"/>
      <c r="Q232" s="274"/>
      <c r="R232" s="673" t="s">
        <v>731</v>
      </c>
      <c r="S232" s="522">
        <v>7.6</v>
      </c>
      <c r="T232" s="693" t="s">
        <v>371</v>
      </c>
      <c r="U232" s="696" t="s">
        <v>349</v>
      </c>
      <c r="V232" s="417"/>
    </row>
    <row r="233" spans="1:22" s="15" customFormat="1" ht="18.75" customHeight="1">
      <c r="A233" s="598"/>
      <c r="B233" s="511"/>
      <c r="C233" s="611"/>
      <c r="D233" s="216" t="s">
        <v>2</v>
      </c>
      <c r="E233" s="273"/>
      <c r="F233" s="273"/>
      <c r="G233" s="273"/>
      <c r="H233" s="273"/>
      <c r="I233" s="273"/>
      <c r="J233" s="273"/>
      <c r="K233" s="273"/>
      <c r="L233" s="273"/>
      <c r="M233" s="216"/>
      <c r="N233" s="274"/>
      <c r="O233" s="274"/>
      <c r="P233" s="274"/>
      <c r="Q233" s="274"/>
      <c r="R233" s="673"/>
      <c r="S233" s="522"/>
      <c r="T233" s="694"/>
      <c r="U233" s="697"/>
      <c r="V233" s="417"/>
    </row>
    <row r="234" spans="1:22" s="15" customFormat="1" ht="13.5" customHeight="1">
      <c r="A234" s="598"/>
      <c r="B234" s="511"/>
      <c r="C234" s="611"/>
      <c r="D234" s="216">
        <v>2024</v>
      </c>
      <c r="E234" s="273">
        <f>L234+J234+H234+F234</f>
        <v>0.5</v>
      </c>
      <c r="F234" s="273">
        <v>0</v>
      </c>
      <c r="G234" s="273" t="s">
        <v>334</v>
      </c>
      <c r="H234" s="273">
        <v>0</v>
      </c>
      <c r="I234" s="273" t="s">
        <v>334</v>
      </c>
      <c r="J234" s="273">
        <v>0.5</v>
      </c>
      <c r="K234" s="273" t="s">
        <v>334</v>
      </c>
      <c r="L234" s="273">
        <v>0</v>
      </c>
      <c r="M234" s="216" t="s">
        <v>334</v>
      </c>
      <c r="N234" s="274"/>
      <c r="O234" s="274"/>
      <c r="P234" s="274"/>
      <c r="Q234" s="274"/>
      <c r="R234" s="673"/>
      <c r="S234" s="522"/>
      <c r="T234" s="695"/>
      <c r="U234" s="698"/>
      <c r="V234" s="417" t="s">
        <v>589</v>
      </c>
    </row>
    <row r="235" spans="1:22" s="15" customFormat="1" ht="33" customHeight="1">
      <c r="A235" s="598" t="s">
        <v>292</v>
      </c>
      <c r="B235" s="511" t="s">
        <v>263</v>
      </c>
      <c r="C235" s="611" t="s">
        <v>173</v>
      </c>
      <c r="D235" s="139" t="s">
        <v>10</v>
      </c>
      <c r="E235" s="268">
        <f>E237+E238</f>
        <v>0.35</v>
      </c>
      <c r="F235" s="268">
        <f t="shared" ref="F235:K235" si="50">F237+F238</f>
        <v>0</v>
      </c>
      <c r="G235" s="268" t="e">
        <f t="shared" si="50"/>
        <v>#VALUE!</v>
      </c>
      <c r="H235" s="268">
        <f t="shared" si="50"/>
        <v>0</v>
      </c>
      <c r="I235" s="268" t="e">
        <f t="shared" si="50"/>
        <v>#VALUE!</v>
      </c>
      <c r="J235" s="268">
        <f t="shared" si="50"/>
        <v>0.35</v>
      </c>
      <c r="K235" s="268" t="e">
        <f t="shared" si="50"/>
        <v>#VALUE!</v>
      </c>
      <c r="L235" s="268">
        <f>L237+L238</f>
        <v>0</v>
      </c>
      <c r="M235" s="139"/>
      <c r="N235" s="274"/>
      <c r="O235" s="274"/>
      <c r="P235" s="274"/>
      <c r="Q235" s="274"/>
      <c r="R235" s="673" t="s">
        <v>732</v>
      </c>
      <c r="S235" s="522">
        <v>9.4</v>
      </c>
      <c r="T235" s="693" t="s">
        <v>367</v>
      </c>
      <c r="U235" s="696" t="s">
        <v>349</v>
      </c>
      <c r="V235" s="417"/>
    </row>
    <row r="236" spans="1:22" s="15" customFormat="1" ht="18" customHeight="1">
      <c r="A236" s="598"/>
      <c r="B236" s="511"/>
      <c r="C236" s="611"/>
      <c r="D236" s="216" t="s">
        <v>2</v>
      </c>
      <c r="E236" s="273"/>
      <c r="F236" s="273"/>
      <c r="G236" s="273"/>
      <c r="H236" s="273"/>
      <c r="I236" s="273"/>
      <c r="J236" s="273"/>
      <c r="K236" s="273"/>
      <c r="L236" s="273"/>
      <c r="M236" s="216"/>
      <c r="N236" s="274"/>
      <c r="O236" s="274"/>
      <c r="P236" s="274"/>
      <c r="Q236" s="274"/>
      <c r="R236" s="673"/>
      <c r="S236" s="522"/>
      <c r="T236" s="694"/>
      <c r="U236" s="697"/>
      <c r="V236" s="417" t="s">
        <v>589</v>
      </c>
    </row>
    <row r="237" spans="1:22" s="15" customFormat="1" ht="18.75" customHeight="1">
      <c r="A237" s="598"/>
      <c r="B237" s="511"/>
      <c r="C237" s="611"/>
      <c r="D237" s="216">
        <v>2023</v>
      </c>
      <c r="E237" s="273">
        <f>L237+J237+H237+F237</f>
        <v>0</v>
      </c>
      <c r="F237" s="273">
        <v>0</v>
      </c>
      <c r="G237" s="273" t="s">
        <v>334</v>
      </c>
      <c r="H237" s="273">
        <v>0</v>
      </c>
      <c r="I237" s="273" t="s">
        <v>334</v>
      </c>
      <c r="J237" s="273">
        <v>0</v>
      </c>
      <c r="K237" s="273" t="s">
        <v>334</v>
      </c>
      <c r="L237" s="273">
        <v>0</v>
      </c>
      <c r="M237" s="216" t="s">
        <v>334</v>
      </c>
      <c r="N237" s="274"/>
      <c r="O237" s="274"/>
      <c r="P237" s="274"/>
      <c r="Q237" s="274"/>
      <c r="R237" s="673"/>
      <c r="S237" s="522"/>
      <c r="T237" s="695"/>
      <c r="U237" s="698"/>
      <c r="V237" s="417"/>
    </row>
    <row r="238" spans="1:22" s="15" customFormat="1" ht="18" customHeight="1">
      <c r="A238" s="598"/>
      <c r="B238" s="511"/>
      <c r="C238" s="611"/>
      <c r="D238" s="216">
        <v>2024</v>
      </c>
      <c r="E238" s="273">
        <f>L238+J238+H238+F238</f>
        <v>0.35</v>
      </c>
      <c r="F238" s="273">
        <v>0</v>
      </c>
      <c r="G238" s="273" t="s">
        <v>334</v>
      </c>
      <c r="H238" s="273">
        <v>0</v>
      </c>
      <c r="I238" s="273" t="s">
        <v>334</v>
      </c>
      <c r="J238" s="273">
        <v>0.35</v>
      </c>
      <c r="K238" s="273" t="s">
        <v>334</v>
      </c>
      <c r="L238" s="273">
        <v>0</v>
      </c>
      <c r="M238" s="216" t="s">
        <v>334</v>
      </c>
      <c r="N238" s="274"/>
      <c r="O238" s="274"/>
      <c r="P238" s="274"/>
      <c r="Q238" s="274"/>
      <c r="R238" s="673"/>
      <c r="S238" s="522">
        <v>20.8</v>
      </c>
      <c r="T238" s="693" t="s">
        <v>372</v>
      </c>
      <c r="U238" s="696" t="s">
        <v>349</v>
      </c>
      <c r="V238" s="417"/>
    </row>
    <row r="239" spans="1:22" s="15" customFormat="1" ht="27" customHeight="1">
      <c r="A239" s="598"/>
      <c r="B239" s="511" t="s">
        <v>264</v>
      </c>
      <c r="C239" s="611" t="s">
        <v>173</v>
      </c>
      <c r="D239" s="139" t="s">
        <v>10</v>
      </c>
      <c r="E239" s="268">
        <f>E241+E242</f>
        <v>1.1499999999999999</v>
      </c>
      <c r="F239" s="268">
        <f t="shared" ref="F239:K239" si="51">F241+F242</f>
        <v>0</v>
      </c>
      <c r="G239" s="268" t="e">
        <f t="shared" si="51"/>
        <v>#VALUE!</v>
      </c>
      <c r="H239" s="268">
        <f t="shared" si="51"/>
        <v>0</v>
      </c>
      <c r="I239" s="268" t="e">
        <f t="shared" si="51"/>
        <v>#VALUE!</v>
      </c>
      <c r="J239" s="268">
        <f t="shared" si="51"/>
        <v>0.35</v>
      </c>
      <c r="K239" s="268" t="e">
        <f t="shared" si="51"/>
        <v>#VALUE!</v>
      </c>
      <c r="L239" s="268">
        <f>L241+L242</f>
        <v>0.8</v>
      </c>
      <c r="M239" s="139"/>
      <c r="N239" s="274"/>
      <c r="O239" s="274"/>
      <c r="P239" s="274"/>
      <c r="Q239" s="274"/>
      <c r="R239" s="673" t="s">
        <v>731</v>
      </c>
      <c r="S239" s="522"/>
      <c r="T239" s="694"/>
      <c r="U239" s="697"/>
      <c r="V239" s="417" t="s">
        <v>589</v>
      </c>
    </row>
    <row r="240" spans="1:22" s="15" customFormat="1" ht="17.25" customHeight="1">
      <c r="A240" s="598"/>
      <c r="B240" s="511"/>
      <c r="C240" s="611"/>
      <c r="D240" s="216" t="s">
        <v>2</v>
      </c>
      <c r="E240" s="273"/>
      <c r="F240" s="273"/>
      <c r="G240" s="273"/>
      <c r="H240" s="273"/>
      <c r="I240" s="273"/>
      <c r="J240" s="273"/>
      <c r="K240" s="273"/>
      <c r="L240" s="273"/>
      <c r="M240" s="216"/>
      <c r="N240" s="274"/>
      <c r="O240" s="274"/>
      <c r="P240" s="274"/>
      <c r="Q240" s="274"/>
      <c r="R240" s="673"/>
      <c r="S240" s="522"/>
      <c r="T240" s="695"/>
      <c r="U240" s="698"/>
      <c r="V240" s="417"/>
    </row>
    <row r="241" spans="1:22" s="15" customFormat="1" ht="15" customHeight="1">
      <c r="A241" s="598"/>
      <c r="B241" s="511"/>
      <c r="C241" s="611"/>
      <c r="D241" s="216" t="s">
        <v>4</v>
      </c>
      <c r="E241" s="273">
        <f>L241+J241+H241+F241</f>
        <v>0.8</v>
      </c>
      <c r="F241" s="273">
        <v>0</v>
      </c>
      <c r="G241" s="273" t="s">
        <v>334</v>
      </c>
      <c r="H241" s="273">
        <v>0</v>
      </c>
      <c r="I241" s="273" t="s">
        <v>334</v>
      </c>
      <c r="J241" s="273">
        <v>0</v>
      </c>
      <c r="K241" s="273" t="s">
        <v>334</v>
      </c>
      <c r="L241" s="273">
        <v>0.8</v>
      </c>
      <c r="M241" s="216" t="s">
        <v>334</v>
      </c>
      <c r="N241" s="274"/>
      <c r="O241" s="274"/>
      <c r="P241" s="274"/>
      <c r="Q241" s="274"/>
      <c r="R241" s="673"/>
      <c r="S241" s="522">
        <v>15.8</v>
      </c>
      <c r="T241" s="693" t="s">
        <v>367</v>
      </c>
      <c r="U241" s="696" t="s">
        <v>349</v>
      </c>
      <c r="V241" s="417"/>
    </row>
    <row r="242" spans="1:22" s="15" customFormat="1" ht="15" customHeight="1">
      <c r="A242" s="598"/>
      <c r="B242" s="511"/>
      <c r="C242" s="611"/>
      <c r="D242" s="216" t="s">
        <v>5</v>
      </c>
      <c r="E242" s="273">
        <f>L242+J242+H242+F242</f>
        <v>0.35</v>
      </c>
      <c r="F242" s="273">
        <v>0</v>
      </c>
      <c r="G242" s="273" t="s">
        <v>334</v>
      </c>
      <c r="H242" s="273">
        <v>0</v>
      </c>
      <c r="I242" s="273" t="s">
        <v>334</v>
      </c>
      <c r="J242" s="273">
        <v>0.35</v>
      </c>
      <c r="K242" s="273" t="s">
        <v>334</v>
      </c>
      <c r="L242" s="273">
        <v>0</v>
      </c>
      <c r="M242" s="216" t="s">
        <v>334</v>
      </c>
      <c r="N242" s="274"/>
      <c r="O242" s="274"/>
      <c r="P242" s="274"/>
      <c r="Q242" s="274"/>
      <c r="R242" s="673"/>
      <c r="S242" s="522"/>
      <c r="T242" s="694"/>
      <c r="U242" s="697"/>
      <c r="V242" s="417"/>
    </row>
    <row r="243" spans="1:22" s="15" customFormat="1" ht="15" customHeight="1">
      <c r="A243" s="598" t="s">
        <v>293</v>
      </c>
      <c r="B243" s="672" t="s">
        <v>265</v>
      </c>
      <c r="C243" s="611" t="s">
        <v>173</v>
      </c>
      <c r="D243" s="139" t="s">
        <v>10</v>
      </c>
      <c r="E243" s="268">
        <f>E245+E246</f>
        <v>1.1000000000000001</v>
      </c>
      <c r="F243" s="268">
        <f t="shared" ref="F243:K243" si="52">F245+F246</f>
        <v>0</v>
      </c>
      <c r="G243" s="268" t="e">
        <f t="shared" si="52"/>
        <v>#VALUE!</v>
      </c>
      <c r="H243" s="268">
        <f t="shared" si="52"/>
        <v>0</v>
      </c>
      <c r="I243" s="268" t="e">
        <f t="shared" si="52"/>
        <v>#VALUE!</v>
      </c>
      <c r="J243" s="268">
        <f t="shared" si="52"/>
        <v>0.3</v>
      </c>
      <c r="K243" s="268" t="e">
        <f t="shared" si="52"/>
        <v>#VALUE!</v>
      </c>
      <c r="L243" s="268">
        <f>L245+L246</f>
        <v>0.8</v>
      </c>
      <c r="M243" s="139"/>
      <c r="N243" s="274"/>
      <c r="O243" s="274"/>
      <c r="P243" s="274"/>
      <c r="Q243" s="274"/>
      <c r="R243" s="673" t="s">
        <v>731</v>
      </c>
      <c r="S243" s="522"/>
      <c r="T243" s="694"/>
      <c r="U243" s="697"/>
      <c r="V243" s="417"/>
    </row>
    <row r="244" spans="1:22" s="15" customFormat="1" ht="40.5" customHeight="1">
      <c r="A244" s="598"/>
      <c r="B244" s="672"/>
      <c r="C244" s="611"/>
      <c r="D244" s="216" t="s">
        <v>2</v>
      </c>
      <c r="E244" s="273"/>
      <c r="F244" s="273"/>
      <c r="G244" s="273"/>
      <c r="H244" s="273"/>
      <c r="I244" s="273"/>
      <c r="J244" s="273"/>
      <c r="K244" s="273"/>
      <c r="L244" s="273"/>
      <c r="M244" s="216"/>
      <c r="N244" s="274"/>
      <c r="O244" s="274"/>
      <c r="P244" s="274"/>
      <c r="Q244" s="274"/>
      <c r="R244" s="673"/>
      <c r="S244" s="522"/>
      <c r="T244" s="695"/>
      <c r="U244" s="698"/>
      <c r="V244" s="417" t="s">
        <v>589</v>
      </c>
    </row>
    <row r="245" spans="1:22" s="15" customFormat="1" ht="24.75" customHeight="1">
      <c r="A245" s="598"/>
      <c r="B245" s="672"/>
      <c r="C245" s="611"/>
      <c r="D245" s="216" t="s">
        <v>4</v>
      </c>
      <c r="E245" s="273">
        <f>L245+J245+H245+F245</f>
        <v>0.8</v>
      </c>
      <c r="F245" s="273">
        <v>0</v>
      </c>
      <c r="G245" s="273" t="s">
        <v>334</v>
      </c>
      <c r="H245" s="273">
        <v>0</v>
      </c>
      <c r="I245" s="273" t="s">
        <v>334</v>
      </c>
      <c r="J245" s="273">
        <v>0</v>
      </c>
      <c r="K245" s="273" t="s">
        <v>334</v>
      </c>
      <c r="L245" s="273">
        <v>0.8</v>
      </c>
      <c r="M245" s="216" t="s">
        <v>334</v>
      </c>
      <c r="N245" s="274"/>
      <c r="O245" s="274"/>
      <c r="P245" s="274"/>
      <c r="Q245" s="274"/>
      <c r="R245" s="673"/>
      <c r="S245" s="522">
        <v>11</v>
      </c>
      <c r="T245" s="693" t="s">
        <v>373</v>
      </c>
      <c r="U245" s="696" t="s">
        <v>349</v>
      </c>
      <c r="V245" s="417"/>
    </row>
    <row r="246" spans="1:22" s="15" customFormat="1" ht="21.75" customHeight="1">
      <c r="A246" s="598"/>
      <c r="B246" s="672"/>
      <c r="C246" s="611"/>
      <c r="D246" s="216" t="s">
        <v>5</v>
      </c>
      <c r="E246" s="273">
        <f>L246+J246+H246+F246</f>
        <v>0.3</v>
      </c>
      <c r="F246" s="273">
        <v>0</v>
      </c>
      <c r="G246" s="273" t="s">
        <v>334</v>
      </c>
      <c r="H246" s="273">
        <v>0</v>
      </c>
      <c r="I246" s="273" t="s">
        <v>334</v>
      </c>
      <c r="J246" s="273">
        <v>0.3</v>
      </c>
      <c r="K246" s="273" t="s">
        <v>334</v>
      </c>
      <c r="L246" s="273">
        <v>0</v>
      </c>
      <c r="M246" s="216" t="s">
        <v>334</v>
      </c>
      <c r="N246" s="274"/>
      <c r="O246" s="274"/>
      <c r="P246" s="274"/>
      <c r="Q246" s="274"/>
      <c r="R246" s="673"/>
      <c r="S246" s="522"/>
      <c r="T246" s="694"/>
      <c r="U246" s="697"/>
      <c r="V246" s="417"/>
    </row>
    <row r="247" spans="1:22" s="15" customFormat="1" ht="21" customHeight="1">
      <c r="A247" s="598" t="s">
        <v>294</v>
      </c>
      <c r="B247" s="672" t="s">
        <v>266</v>
      </c>
      <c r="C247" s="611" t="s">
        <v>173</v>
      </c>
      <c r="D247" s="139" t="s">
        <v>10</v>
      </c>
      <c r="E247" s="268">
        <f>E249+E250</f>
        <v>1.1200000000000001</v>
      </c>
      <c r="F247" s="268">
        <f t="shared" ref="F247:K247" si="53">F249+F250</f>
        <v>0</v>
      </c>
      <c r="G247" s="268" t="e">
        <f t="shared" si="53"/>
        <v>#VALUE!</v>
      </c>
      <c r="H247" s="268">
        <f t="shared" si="53"/>
        <v>0</v>
      </c>
      <c r="I247" s="268" t="e">
        <f t="shared" si="53"/>
        <v>#VALUE!</v>
      </c>
      <c r="J247" s="268">
        <f t="shared" si="53"/>
        <v>0.32</v>
      </c>
      <c r="K247" s="268" t="e">
        <f t="shared" si="53"/>
        <v>#VALUE!</v>
      </c>
      <c r="L247" s="268">
        <f>L249+L250</f>
        <v>0.8</v>
      </c>
      <c r="M247" s="139"/>
      <c r="N247" s="274"/>
      <c r="O247" s="274"/>
      <c r="P247" s="274"/>
      <c r="Q247" s="274"/>
      <c r="R247" s="673" t="s">
        <v>731</v>
      </c>
      <c r="S247" s="522"/>
      <c r="T247" s="694"/>
      <c r="U247" s="697"/>
      <c r="V247" s="417" t="s">
        <v>589</v>
      </c>
    </row>
    <row r="248" spans="1:22" s="15" customFormat="1" ht="22.5" customHeight="1">
      <c r="A248" s="598"/>
      <c r="B248" s="672"/>
      <c r="C248" s="611"/>
      <c r="D248" s="216" t="s">
        <v>2</v>
      </c>
      <c r="E248" s="273"/>
      <c r="F248" s="273"/>
      <c r="G248" s="273"/>
      <c r="H248" s="273"/>
      <c r="I248" s="273"/>
      <c r="J248" s="273"/>
      <c r="K248" s="273"/>
      <c r="L248" s="273"/>
      <c r="M248" s="216"/>
      <c r="N248" s="274"/>
      <c r="O248" s="274"/>
      <c r="P248" s="274"/>
      <c r="Q248" s="274"/>
      <c r="R248" s="673"/>
      <c r="S248" s="522"/>
      <c r="T248" s="695"/>
      <c r="U248" s="698"/>
    </row>
    <row r="249" spans="1:22" s="15" customFormat="1" ht="31.5" customHeight="1">
      <c r="A249" s="598"/>
      <c r="B249" s="672"/>
      <c r="C249" s="611"/>
      <c r="D249" s="216" t="s">
        <v>4</v>
      </c>
      <c r="E249" s="273">
        <f>L249+J249+H249+F249</f>
        <v>0.8</v>
      </c>
      <c r="F249" s="273">
        <v>0</v>
      </c>
      <c r="G249" s="273" t="s">
        <v>334</v>
      </c>
      <c r="H249" s="273">
        <v>0</v>
      </c>
      <c r="I249" s="273" t="s">
        <v>334</v>
      </c>
      <c r="J249" s="273">
        <v>0</v>
      </c>
      <c r="K249" s="273" t="s">
        <v>334</v>
      </c>
      <c r="L249" s="273">
        <v>0.8</v>
      </c>
      <c r="M249" s="216" t="s">
        <v>334</v>
      </c>
      <c r="N249" s="274"/>
      <c r="O249" s="274"/>
      <c r="P249" s="274"/>
      <c r="Q249" s="274"/>
      <c r="R249" s="673"/>
      <c r="S249" s="522">
        <v>2.7</v>
      </c>
      <c r="T249" s="693" t="s">
        <v>374</v>
      </c>
      <c r="U249" s="696" t="s">
        <v>349</v>
      </c>
    </row>
    <row r="250" spans="1:22" s="15" customFormat="1" ht="18" customHeight="1">
      <c r="A250" s="598"/>
      <c r="B250" s="672"/>
      <c r="C250" s="611"/>
      <c r="D250" s="216" t="s">
        <v>5</v>
      </c>
      <c r="E250" s="273">
        <f>L250+J250+H250+F250</f>
        <v>0.32</v>
      </c>
      <c r="F250" s="273">
        <v>0</v>
      </c>
      <c r="G250" s="273" t="s">
        <v>334</v>
      </c>
      <c r="H250" s="273">
        <v>0</v>
      </c>
      <c r="I250" s="273" t="s">
        <v>334</v>
      </c>
      <c r="J250" s="273">
        <v>0.32</v>
      </c>
      <c r="K250" s="273" t="s">
        <v>334</v>
      </c>
      <c r="L250" s="273">
        <v>0</v>
      </c>
      <c r="M250" s="216" t="s">
        <v>334</v>
      </c>
      <c r="N250" s="274"/>
      <c r="O250" s="274"/>
      <c r="P250" s="274"/>
      <c r="Q250" s="274"/>
      <c r="R250" s="673"/>
      <c r="S250" s="522"/>
      <c r="T250" s="694"/>
      <c r="U250" s="697"/>
    </row>
    <row r="251" spans="1:22" s="15" customFormat="1" ht="20.25" customHeight="1">
      <c r="A251" s="598" t="s">
        <v>295</v>
      </c>
      <c r="B251" s="511" t="s">
        <v>267</v>
      </c>
      <c r="C251" s="611" t="s">
        <v>173</v>
      </c>
      <c r="D251" s="139" t="s">
        <v>10</v>
      </c>
      <c r="E251" s="268">
        <f>E253+E254</f>
        <v>1.1200000000000001</v>
      </c>
      <c r="F251" s="268">
        <f t="shared" ref="F251:K251" si="54">F253+F254</f>
        <v>0</v>
      </c>
      <c r="G251" s="268" t="e">
        <f t="shared" si="54"/>
        <v>#VALUE!</v>
      </c>
      <c r="H251" s="268">
        <f t="shared" si="54"/>
        <v>0</v>
      </c>
      <c r="I251" s="268" t="e">
        <f t="shared" si="54"/>
        <v>#VALUE!</v>
      </c>
      <c r="J251" s="268">
        <f t="shared" si="54"/>
        <v>0.32</v>
      </c>
      <c r="K251" s="268" t="e">
        <f t="shared" si="54"/>
        <v>#VALUE!</v>
      </c>
      <c r="L251" s="268">
        <f>L253+L254</f>
        <v>0.8</v>
      </c>
      <c r="M251" s="139"/>
      <c r="N251" s="274"/>
      <c r="O251" s="274"/>
      <c r="P251" s="274"/>
      <c r="Q251" s="274"/>
      <c r="R251" s="673" t="s">
        <v>620</v>
      </c>
      <c r="S251" s="522"/>
      <c r="T251" s="694"/>
      <c r="U251" s="697"/>
    </row>
    <row r="252" spans="1:22" s="15" customFormat="1" ht="24" customHeight="1">
      <c r="A252" s="598"/>
      <c r="B252" s="511"/>
      <c r="C252" s="611"/>
      <c r="D252" s="216" t="s">
        <v>2</v>
      </c>
      <c r="E252" s="273"/>
      <c r="F252" s="273"/>
      <c r="G252" s="273"/>
      <c r="H252" s="273"/>
      <c r="I252" s="273"/>
      <c r="J252" s="273"/>
      <c r="K252" s="273"/>
      <c r="L252" s="273"/>
      <c r="M252" s="216"/>
      <c r="N252" s="274"/>
      <c r="O252" s="274"/>
      <c r="P252" s="274"/>
      <c r="Q252" s="274"/>
      <c r="R252" s="673"/>
      <c r="S252" s="522"/>
      <c r="T252" s="695"/>
      <c r="U252" s="698"/>
      <c r="V252" s="314" t="s">
        <v>590</v>
      </c>
    </row>
    <row r="253" spans="1:22" s="15" customFormat="1" ht="17.25" customHeight="1">
      <c r="A253" s="598"/>
      <c r="B253" s="511"/>
      <c r="C253" s="611"/>
      <c r="D253" s="216" t="s">
        <v>4</v>
      </c>
      <c r="E253" s="273">
        <f>L253+J253+H253+F253</f>
        <v>0.8</v>
      </c>
      <c r="F253" s="273">
        <v>0</v>
      </c>
      <c r="G253" s="273" t="s">
        <v>334</v>
      </c>
      <c r="H253" s="273">
        <v>0</v>
      </c>
      <c r="I253" s="273" t="s">
        <v>334</v>
      </c>
      <c r="J253" s="273">
        <v>0</v>
      </c>
      <c r="K253" s="273" t="s">
        <v>334</v>
      </c>
      <c r="L253" s="273">
        <v>0.8</v>
      </c>
      <c r="M253" s="216" t="s">
        <v>334</v>
      </c>
      <c r="N253" s="274"/>
      <c r="O253" s="274"/>
      <c r="P253" s="274"/>
      <c r="Q253" s="274"/>
      <c r="R253" s="673"/>
      <c r="S253" s="522">
        <v>7.7</v>
      </c>
      <c r="T253" s="693" t="s">
        <v>375</v>
      </c>
      <c r="U253" s="696" t="s">
        <v>349</v>
      </c>
    </row>
    <row r="254" spans="1:22" s="15" customFormat="1" ht="17.25" customHeight="1">
      <c r="A254" s="598"/>
      <c r="B254" s="511"/>
      <c r="C254" s="611"/>
      <c r="D254" s="216" t="s">
        <v>5</v>
      </c>
      <c r="E254" s="273">
        <f>L254+J254+H254+F254</f>
        <v>0.32</v>
      </c>
      <c r="F254" s="273">
        <v>0</v>
      </c>
      <c r="G254" s="273" t="s">
        <v>334</v>
      </c>
      <c r="H254" s="273">
        <v>0</v>
      </c>
      <c r="I254" s="273" t="s">
        <v>334</v>
      </c>
      <c r="J254" s="273">
        <v>0.32</v>
      </c>
      <c r="K254" s="273" t="s">
        <v>334</v>
      </c>
      <c r="L254" s="273">
        <v>0</v>
      </c>
      <c r="M254" s="216" t="s">
        <v>334</v>
      </c>
      <c r="N254" s="274"/>
      <c r="O254" s="274"/>
      <c r="P254" s="274"/>
      <c r="Q254" s="274"/>
      <c r="R254" s="673"/>
      <c r="S254" s="522"/>
      <c r="T254" s="694"/>
      <c r="U254" s="697"/>
    </row>
    <row r="255" spans="1:22" s="15" customFormat="1" ht="17.25" customHeight="1">
      <c r="A255" s="598" t="s">
        <v>296</v>
      </c>
      <c r="B255" s="511" t="s">
        <v>269</v>
      </c>
      <c r="C255" s="611" t="s">
        <v>173</v>
      </c>
      <c r="D255" s="139" t="s">
        <v>10</v>
      </c>
      <c r="E255" s="268">
        <f>E257</f>
        <v>0.5</v>
      </c>
      <c r="F255" s="268">
        <f t="shared" ref="F255:K255" si="55">F257</f>
        <v>0</v>
      </c>
      <c r="G255" s="268" t="str">
        <f t="shared" si="55"/>
        <v>-</v>
      </c>
      <c r="H255" s="268">
        <f t="shared" si="55"/>
        <v>0</v>
      </c>
      <c r="I255" s="268" t="str">
        <f t="shared" si="55"/>
        <v>-</v>
      </c>
      <c r="J255" s="268">
        <f t="shared" si="55"/>
        <v>0.5</v>
      </c>
      <c r="K255" s="268" t="str">
        <f t="shared" si="55"/>
        <v>-</v>
      </c>
      <c r="L255" s="268">
        <f>L257</f>
        <v>0</v>
      </c>
      <c r="M255" s="139"/>
      <c r="N255" s="274"/>
      <c r="O255" s="274"/>
      <c r="P255" s="274"/>
      <c r="Q255" s="274"/>
      <c r="R255" s="673" t="s">
        <v>733</v>
      </c>
      <c r="S255" s="522"/>
      <c r="T255" s="694"/>
      <c r="U255" s="697"/>
      <c r="V255" s="314" t="s">
        <v>589</v>
      </c>
    </row>
    <row r="256" spans="1:22" s="15" customFormat="1" ht="28.5" customHeight="1">
      <c r="A256" s="598"/>
      <c r="B256" s="511"/>
      <c r="C256" s="611"/>
      <c r="D256" s="216" t="s">
        <v>2</v>
      </c>
      <c r="E256" s="273"/>
      <c r="F256" s="273"/>
      <c r="G256" s="273"/>
      <c r="H256" s="273"/>
      <c r="I256" s="273"/>
      <c r="J256" s="273"/>
      <c r="K256" s="273"/>
      <c r="L256" s="273"/>
      <c r="M256" s="216"/>
      <c r="N256" s="274"/>
      <c r="O256" s="274"/>
      <c r="P256" s="274"/>
      <c r="Q256" s="274"/>
      <c r="R256" s="673"/>
      <c r="S256" s="522"/>
      <c r="T256" s="695"/>
      <c r="U256" s="698"/>
    </row>
    <row r="257" spans="1:22" s="15" customFormat="1" ht="30" customHeight="1">
      <c r="A257" s="598"/>
      <c r="B257" s="511"/>
      <c r="C257" s="611"/>
      <c r="D257" s="216" t="s">
        <v>4</v>
      </c>
      <c r="E257" s="273">
        <f>L257+J257+H257+F257</f>
        <v>0.5</v>
      </c>
      <c r="F257" s="273">
        <v>0</v>
      </c>
      <c r="G257" s="273" t="s">
        <v>334</v>
      </c>
      <c r="H257" s="273">
        <v>0</v>
      </c>
      <c r="I257" s="273" t="s">
        <v>334</v>
      </c>
      <c r="J257" s="273">
        <v>0.5</v>
      </c>
      <c r="K257" s="273" t="s">
        <v>334</v>
      </c>
      <c r="L257" s="273">
        <v>0</v>
      </c>
      <c r="M257" s="216" t="s">
        <v>334</v>
      </c>
      <c r="N257" s="274"/>
      <c r="O257" s="274"/>
      <c r="P257" s="274"/>
      <c r="Q257" s="274"/>
      <c r="R257" s="673"/>
      <c r="S257" s="522">
        <v>16.2</v>
      </c>
      <c r="T257" s="693" t="s">
        <v>376</v>
      </c>
      <c r="U257" s="696" t="s">
        <v>349</v>
      </c>
    </row>
    <row r="258" spans="1:22" s="15" customFormat="1" ht="17.25" customHeight="1">
      <c r="A258" s="598" t="s">
        <v>297</v>
      </c>
      <c r="B258" s="511" t="s">
        <v>270</v>
      </c>
      <c r="C258" s="611" t="s">
        <v>173</v>
      </c>
      <c r="D258" s="139" t="s">
        <v>10</v>
      </c>
      <c r="E258" s="268">
        <f>E260+E261</f>
        <v>1.1200000000000001</v>
      </c>
      <c r="F258" s="268">
        <f t="shared" ref="F258:K258" si="56">F260+F261</f>
        <v>0</v>
      </c>
      <c r="G258" s="268" t="e">
        <f t="shared" si="56"/>
        <v>#VALUE!</v>
      </c>
      <c r="H258" s="268">
        <f t="shared" si="56"/>
        <v>0</v>
      </c>
      <c r="I258" s="268" t="e">
        <f t="shared" si="56"/>
        <v>#VALUE!</v>
      </c>
      <c r="J258" s="268">
        <f t="shared" si="56"/>
        <v>0.32</v>
      </c>
      <c r="K258" s="268" t="e">
        <f t="shared" si="56"/>
        <v>#VALUE!</v>
      </c>
      <c r="L258" s="268">
        <f>L260+L261</f>
        <v>0.8</v>
      </c>
      <c r="M258" s="139"/>
      <c r="N258" s="274"/>
      <c r="O258" s="274"/>
      <c r="P258" s="274"/>
      <c r="Q258" s="274"/>
      <c r="R258" s="673" t="s">
        <v>734</v>
      </c>
      <c r="S258" s="522"/>
      <c r="T258" s="694"/>
      <c r="U258" s="697"/>
      <c r="V258" s="314" t="s">
        <v>589</v>
      </c>
    </row>
    <row r="259" spans="1:22" s="15" customFormat="1" ht="17.25" customHeight="1">
      <c r="A259" s="598"/>
      <c r="B259" s="511"/>
      <c r="C259" s="611"/>
      <c r="D259" s="216" t="s">
        <v>2</v>
      </c>
      <c r="E259" s="273"/>
      <c r="F259" s="273"/>
      <c r="G259" s="273"/>
      <c r="H259" s="273"/>
      <c r="I259" s="273"/>
      <c r="J259" s="273"/>
      <c r="K259" s="273"/>
      <c r="L259" s="273"/>
      <c r="M259" s="216"/>
      <c r="N259" s="274"/>
      <c r="O259" s="274"/>
      <c r="P259" s="274"/>
      <c r="Q259" s="274"/>
      <c r="R259" s="673"/>
      <c r="S259" s="522"/>
      <c r="T259" s="694"/>
      <c r="U259" s="697"/>
    </row>
    <row r="260" spans="1:22" s="15" customFormat="1" ht="15" customHeight="1">
      <c r="A260" s="598"/>
      <c r="B260" s="511"/>
      <c r="C260" s="611"/>
      <c r="D260" s="216" t="s">
        <v>4</v>
      </c>
      <c r="E260" s="273">
        <f>L260+J260+H260+F260</f>
        <v>0.8</v>
      </c>
      <c r="F260" s="273">
        <v>0</v>
      </c>
      <c r="G260" s="273" t="s">
        <v>334</v>
      </c>
      <c r="H260" s="273">
        <v>0</v>
      </c>
      <c r="I260" s="273" t="s">
        <v>334</v>
      </c>
      <c r="J260" s="273">
        <v>0</v>
      </c>
      <c r="K260" s="273" t="s">
        <v>334</v>
      </c>
      <c r="L260" s="273">
        <v>0.8</v>
      </c>
      <c r="M260" s="216" t="s">
        <v>334</v>
      </c>
      <c r="N260" s="274"/>
      <c r="O260" s="274"/>
      <c r="P260" s="274"/>
      <c r="Q260" s="274"/>
      <c r="R260" s="673"/>
      <c r="S260" s="522"/>
      <c r="T260" s="695"/>
      <c r="U260" s="698"/>
    </row>
    <row r="261" spans="1:22" s="15" customFormat="1" ht="27.75" customHeight="1">
      <c r="A261" s="598"/>
      <c r="B261" s="511"/>
      <c r="C261" s="611"/>
      <c r="D261" s="216" t="s">
        <v>5</v>
      </c>
      <c r="E261" s="273">
        <f>L261+J261+H261+F261</f>
        <v>0.32</v>
      </c>
      <c r="F261" s="273">
        <v>0</v>
      </c>
      <c r="G261" s="273" t="s">
        <v>334</v>
      </c>
      <c r="H261" s="273">
        <v>0</v>
      </c>
      <c r="I261" s="273" t="s">
        <v>334</v>
      </c>
      <c r="J261" s="273">
        <v>0.32</v>
      </c>
      <c r="K261" s="273" t="s">
        <v>334</v>
      </c>
      <c r="L261" s="273">
        <v>0</v>
      </c>
      <c r="M261" s="216" t="s">
        <v>334</v>
      </c>
      <c r="N261" s="274"/>
      <c r="O261" s="274"/>
      <c r="P261" s="274"/>
      <c r="Q261" s="274"/>
      <c r="R261" s="673"/>
      <c r="S261" s="522">
        <v>0.5</v>
      </c>
      <c r="T261" s="693" t="s">
        <v>377</v>
      </c>
      <c r="U261" s="696" t="s">
        <v>349</v>
      </c>
    </row>
    <row r="262" spans="1:22" s="15" customFormat="1" ht="27" customHeight="1">
      <c r="A262" s="598" t="s">
        <v>298</v>
      </c>
      <c r="B262" s="511" t="s">
        <v>271</v>
      </c>
      <c r="C262" s="611" t="s">
        <v>173</v>
      </c>
      <c r="D262" s="139" t="s">
        <v>10</v>
      </c>
      <c r="E262" s="268">
        <f>E264+E265</f>
        <v>1.1200000000000001</v>
      </c>
      <c r="F262" s="268">
        <f t="shared" ref="F262:K262" si="57">F264+F265</f>
        <v>0</v>
      </c>
      <c r="G262" s="268" t="e">
        <f t="shared" si="57"/>
        <v>#VALUE!</v>
      </c>
      <c r="H262" s="268">
        <f t="shared" si="57"/>
        <v>0</v>
      </c>
      <c r="I262" s="268" t="e">
        <f t="shared" si="57"/>
        <v>#VALUE!</v>
      </c>
      <c r="J262" s="268">
        <f t="shared" si="57"/>
        <v>0.32</v>
      </c>
      <c r="K262" s="268" t="e">
        <f t="shared" si="57"/>
        <v>#VALUE!</v>
      </c>
      <c r="L262" s="268">
        <f>L264+L265</f>
        <v>0.8</v>
      </c>
      <c r="M262" s="139"/>
      <c r="N262" s="274"/>
      <c r="O262" s="274"/>
      <c r="P262" s="274"/>
      <c r="Q262" s="274"/>
      <c r="R262" s="673" t="s">
        <v>734</v>
      </c>
      <c r="S262" s="522"/>
      <c r="T262" s="694"/>
      <c r="U262" s="697"/>
      <c r="V262" s="314" t="s">
        <v>589</v>
      </c>
    </row>
    <row r="263" spans="1:22" s="15" customFormat="1" ht="24" customHeight="1">
      <c r="A263" s="598"/>
      <c r="B263" s="511"/>
      <c r="C263" s="611"/>
      <c r="D263" s="216" t="s">
        <v>2</v>
      </c>
      <c r="E263" s="273"/>
      <c r="F263" s="273"/>
      <c r="G263" s="273"/>
      <c r="H263" s="273"/>
      <c r="I263" s="273"/>
      <c r="J263" s="273"/>
      <c r="K263" s="273"/>
      <c r="L263" s="273"/>
      <c r="M263" s="216"/>
      <c r="N263" s="274"/>
      <c r="O263" s="274"/>
      <c r="P263" s="274"/>
      <c r="Q263" s="274"/>
      <c r="R263" s="673"/>
      <c r="S263" s="522"/>
      <c r="T263" s="695"/>
      <c r="U263" s="698"/>
    </row>
    <row r="264" spans="1:22" s="15" customFormat="1" ht="34.5" customHeight="1">
      <c r="A264" s="598"/>
      <c r="B264" s="511"/>
      <c r="C264" s="611"/>
      <c r="D264" s="216" t="s">
        <v>5</v>
      </c>
      <c r="E264" s="273">
        <f>L264+J264+H264+F264</f>
        <v>0.8</v>
      </c>
      <c r="F264" s="273">
        <v>0</v>
      </c>
      <c r="G264" s="273" t="s">
        <v>334</v>
      </c>
      <c r="H264" s="273">
        <v>0</v>
      </c>
      <c r="I264" s="273" t="s">
        <v>334</v>
      </c>
      <c r="J264" s="273">
        <v>0</v>
      </c>
      <c r="K264" s="273" t="s">
        <v>334</v>
      </c>
      <c r="L264" s="273">
        <v>0.8</v>
      </c>
      <c r="M264" s="216" t="s">
        <v>334</v>
      </c>
      <c r="N264" s="274"/>
      <c r="O264" s="274"/>
      <c r="P264" s="274"/>
      <c r="Q264" s="274"/>
      <c r="R264" s="673"/>
      <c r="S264" s="522">
        <v>9.5</v>
      </c>
      <c r="T264" s="693" t="s">
        <v>363</v>
      </c>
      <c r="U264" s="696" t="s">
        <v>349</v>
      </c>
    </row>
    <row r="265" spans="1:22" s="15" customFormat="1" ht="24" customHeight="1">
      <c r="A265" s="598"/>
      <c r="B265" s="511"/>
      <c r="C265" s="611"/>
      <c r="D265" s="216" t="s">
        <v>6</v>
      </c>
      <c r="E265" s="273">
        <f>L265+J265+H265+F265</f>
        <v>0.32</v>
      </c>
      <c r="F265" s="273">
        <v>0</v>
      </c>
      <c r="G265" s="273" t="s">
        <v>334</v>
      </c>
      <c r="H265" s="273">
        <v>0</v>
      </c>
      <c r="I265" s="273" t="s">
        <v>334</v>
      </c>
      <c r="J265" s="273">
        <v>0.32</v>
      </c>
      <c r="K265" s="273" t="s">
        <v>334</v>
      </c>
      <c r="L265" s="273">
        <v>0</v>
      </c>
      <c r="M265" s="216" t="s">
        <v>334</v>
      </c>
      <c r="N265" s="274"/>
      <c r="O265" s="274"/>
      <c r="P265" s="274"/>
      <c r="Q265" s="274"/>
      <c r="R265" s="673"/>
      <c r="S265" s="522"/>
      <c r="T265" s="694"/>
      <c r="U265" s="697"/>
    </row>
    <row r="266" spans="1:22" s="15" customFormat="1" ht="24" customHeight="1">
      <c r="A266" s="598" t="s">
        <v>299</v>
      </c>
      <c r="B266" s="511" t="s">
        <v>272</v>
      </c>
      <c r="C266" s="611" t="s">
        <v>173</v>
      </c>
      <c r="D266" s="139" t="s">
        <v>10</v>
      </c>
      <c r="E266" s="268">
        <f>E268+E269</f>
        <v>0.62</v>
      </c>
      <c r="F266" s="268">
        <f t="shared" ref="F266:K266" si="58">F268+F269</f>
        <v>0</v>
      </c>
      <c r="G266" s="268" t="e">
        <f t="shared" si="58"/>
        <v>#VALUE!</v>
      </c>
      <c r="H266" s="268">
        <f t="shared" si="58"/>
        <v>0</v>
      </c>
      <c r="I266" s="268" t="e">
        <f t="shared" si="58"/>
        <v>#VALUE!</v>
      </c>
      <c r="J266" s="268">
        <f t="shared" si="58"/>
        <v>0.12</v>
      </c>
      <c r="K266" s="268" t="e">
        <f t="shared" si="58"/>
        <v>#VALUE!</v>
      </c>
      <c r="L266" s="268">
        <f>L268+L269</f>
        <v>0.5</v>
      </c>
      <c r="M266" s="139"/>
      <c r="N266" s="274"/>
      <c r="O266" s="274"/>
      <c r="P266" s="274"/>
      <c r="Q266" s="274"/>
      <c r="R266" s="673" t="s">
        <v>620</v>
      </c>
      <c r="S266" s="522"/>
      <c r="T266" s="694"/>
      <c r="U266" s="697"/>
      <c r="V266" s="314" t="s">
        <v>589</v>
      </c>
    </row>
    <row r="267" spans="1:22" s="15" customFormat="1" ht="19.5" customHeight="1">
      <c r="A267" s="598"/>
      <c r="B267" s="511"/>
      <c r="C267" s="611"/>
      <c r="D267" s="216" t="s">
        <v>2</v>
      </c>
      <c r="E267" s="273"/>
      <c r="F267" s="273"/>
      <c r="G267" s="273"/>
      <c r="H267" s="273"/>
      <c r="I267" s="273"/>
      <c r="J267" s="273"/>
      <c r="K267" s="273"/>
      <c r="L267" s="273"/>
      <c r="M267" s="216"/>
      <c r="N267" s="274"/>
      <c r="O267" s="274"/>
      <c r="P267" s="274"/>
      <c r="Q267" s="274"/>
      <c r="R267" s="673"/>
      <c r="S267" s="522"/>
      <c r="T267" s="695"/>
      <c r="U267" s="698"/>
    </row>
    <row r="268" spans="1:22" s="15" customFormat="1" ht="17.25" customHeight="1">
      <c r="A268" s="598"/>
      <c r="B268" s="511"/>
      <c r="C268" s="611"/>
      <c r="D268" s="216" t="s">
        <v>5</v>
      </c>
      <c r="E268" s="273">
        <f>L268+J268+H268+F268</f>
        <v>0.5</v>
      </c>
      <c r="F268" s="273">
        <v>0</v>
      </c>
      <c r="G268" s="273" t="s">
        <v>334</v>
      </c>
      <c r="H268" s="273">
        <v>0</v>
      </c>
      <c r="I268" s="273" t="s">
        <v>334</v>
      </c>
      <c r="J268" s="273">
        <v>0</v>
      </c>
      <c r="K268" s="273" t="s">
        <v>334</v>
      </c>
      <c r="L268" s="273">
        <v>0.5</v>
      </c>
      <c r="M268" s="216" t="s">
        <v>334</v>
      </c>
      <c r="N268" s="274"/>
      <c r="O268" s="274"/>
      <c r="P268" s="274"/>
      <c r="Q268" s="274"/>
      <c r="R268" s="673"/>
      <c r="S268" s="522">
        <v>7.8</v>
      </c>
      <c r="T268" s="693" t="s">
        <v>369</v>
      </c>
      <c r="U268" s="696" t="s">
        <v>349</v>
      </c>
    </row>
    <row r="269" spans="1:22" s="15" customFormat="1" ht="17.25" customHeight="1">
      <c r="A269" s="598"/>
      <c r="B269" s="511"/>
      <c r="C269" s="611"/>
      <c r="D269" s="216" t="s">
        <v>6</v>
      </c>
      <c r="E269" s="273">
        <f>L269+J269+H269+F269</f>
        <v>0.12</v>
      </c>
      <c r="F269" s="273">
        <v>0</v>
      </c>
      <c r="G269" s="273" t="s">
        <v>334</v>
      </c>
      <c r="H269" s="273">
        <v>0</v>
      </c>
      <c r="I269" s="273" t="s">
        <v>334</v>
      </c>
      <c r="J269" s="273">
        <v>0.12</v>
      </c>
      <c r="K269" s="273" t="s">
        <v>334</v>
      </c>
      <c r="L269" s="273">
        <v>0</v>
      </c>
      <c r="M269" s="216" t="s">
        <v>334</v>
      </c>
      <c r="N269" s="274"/>
      <c r="O269" s="274"/>
      <c r="P269" s="274"/>
      <c r="Q269" s="274"/>
      <c r="R269" s="673"/>
      <c r="S269" s="522"/>
      <c r="T269" s="694"/>
      <c r="U269" s="697"/>
    </row>
    <row r="270" spans="1:22" s="15" customFormat="1" ht="24" customHeight="1">
      <c r="A270" s="598" t="s">
        <v>300</v>
      </c>
      <c r="B270" s="511" t="s">
        <v>273</v>
      </c>
      <c r="C270" s="611" t="s">
        <v>173</v>
      </c>
      <c r="D270" s="139" t="s">
        <v>10</v>
      </c>
      <c r="E270" s="268">
        <f>E272</f>
        <v>0.32</v>
      </c>
      <c r="F270" s="268">
        <f t="shared" ref="F270:K270" si="59">F272</f>
        <v>0</v>
      </c>
      <c r="G270" s="268" t="str">
        <f t="shared" si="59"/>
        <v>-</v>
      </c>
      <c r="H270" s="268">
        <f t="shared" si="59"/>
        <v>0</v>
      </c>
      <c r="I270" s="268" t="str">
        <f t="shared" si="59"/>
        <v>-</v>
      </c>
      <c r="J270" s="268">
        <f t="shared" si="59"/>
        <v>0.32</v>
      </c>
      <c r="K270" s="268" t="str">
        <f t="shared" si="59"/>
        <v>-</v>
      </c>
      <c r="L270" s="268">
        <f>L272</f>
        <v>0</v>
      </c>
      <c r="M270" s="139"/>
      <c r="N270" s="274"/>
      <c r="O270" s="274"/>
      <c r="P270" s="274"/>
      <c r="Q270" s="274"/>
      <c r="R270" s="673" t="s">
        <v>731</v>
      </c>
      <c r="S270" s="522"/>
      <c r="T270" s="694"/>
      <c r="U270" s="697"/>
      <c r="V270" s="314" t="s">
        <v>589</v>
      </c>
    </row>
    <row r="271" spans="1:22" s="15" customFormat="1" ht="18.75" customHeight="1">
      <c r="A271" s="598"/>
      <c r="B271" s="511"/>
      <c r="C271" s="611"/>
      <c r="D271" s="216" t="s">
        <v>2</v>
      </c>
      <c r="E271" s="273"/>
      <c r="F271" s="273"/>
      <c r="G271" s="273"/>
      <c r="H271" s="273"/>
      <c r="I271" s="273"/>
      <c r="J271" s="273"/>
      <c r="K271" s="273"/>
      <c r="L271" s="273"/>
      <c r="M271" s="216"/>
      <c r="N271" s="274"/>
      <c r="O271" s="274"/>
      <c r="P271" s="274"/>
      <c r="Q271" s="274"/>
      <c r="R271" s="673"/>
      <c r="S271" s="522"/>
      <c r="T271" s="695"/>
      <c r="U271" s="698"/>
    </row>
    <row r="272" spans="1:22" s="15" customFormat="1" ht="18.75" customHeight="1">
      <c r="A272" s="598"/>
      <c r="B272" s="511"/>
      <c r="C272" s="611"/>
      <c r="D272" s="216" t="s">
        <v>7</v>
      </c>
      <c r="E272" s="273">
        <f>L272+J272+H272+F272</f>
        <v>0.32</v>
      </c>
      <c r="F272" s="273">
        <v>0</v>
      </c>
      <c r="G272" s="273" t="s">
        <v>334</v>
      </c>
      <c r="H272" s="273">
        <v>0</v>
      </c>
      <c r="I272" s="273" t="s">
        <v>334</v>
      </c>
      <c r="J272" s="273">
        <v>0.32</v>
      </c>
      <c r="K272" s="273" t="s">
        <v>334</v>
      </c>
      <c r="L272" s="273">
        <v>0</v>
      </c>
      <c r="M272" s="216" t="s">
        <v>254</v>
      </c>
      <c r="N272" s="274"/>
      <c r="O272" s="274"/>
      <c r="P272" s="274"/>
      <c r="Q272" s="274"/>
      <c r="R272" s="673"/>
      <c r="S272" s="522">
        <v>6.7</v>
      </c>
      <c r="T272" s="693" t="s">
        <v>378</v>
      </c>
      <c r="U272" s="696" t="s">
        <v>349</v>
      </c>
    </row>
    <row r="273" spans="1:22" s="15" customFormat="1" ht="24" customHeight="1">
      <c r="A273" s="598" t="s">
        <v>301</v>
      </c>
      <c r="B273" s="511" t="s">
        <v>268</v>
      </c>
      <c r="C273" s="611" t="s">
        <v>173</v>
      </c>
      <c r="D273" s="139" t="s">
        <v>10</v>
      </c>
      <c r="E273" s="268">
        <f>E275</f>
        <v>0.5</v>
      </c>
      <c r="F273" s="268">
        <f t="shared" ref="F273:K273" si="60">F275</f>
        <v>0</v>
      </c>
      <c r="G273" s="268" t="str">
        <f t="shared" si="60"/>
        <v>-</v>
      </c>
      <c r="H273" s="268">
        <f t="shared" si="60"/>
        <v>0</v>
      </c>
      <c r="I273" s="268" t="str">
        <f t="shared" si="60"/>
        <v>-</v>
      </c>
      <c r="J273" s="268">
        <f t="shared" si="60"/>
        <v>0.5</v>
      </c>
      <c r="K273" s="268" t="str">
        <f t="shared" si="60"/>
        <v>-</v>
      </c>
      <c r="L273" s="268">
        <f>L275</f>
        <v>0</v>
      </c>
      <c r="M273" s="139"/>
      <c r="N273" s="274"/>
      <c r="O273" s="274"/>
      <c r="P273" s="274"/>
      <c r="Q273" s="274"/>
      <c r="R273" s="673" t="s">
        <v>733</v>
      </c>
      <c r="S273" s="522"/>
      <c r="T273" s="694"/>
      <c r="U273" s="697"/>
      <c r="V273" s="314" t="s">
        <v>589</v>
      </c>
    </row>
    <row r="274" spans="1:22" s="15" customFormat="1" ht="24" customHeight="1">
      <c r="A274" s="598"/>
      <c r="B274" s="511"/>
      <c r="C274" s="611"/>
      <c r="D274" s="216" t="s">
        <v>2</v>
      </c>
      <c r="E274" s="273"/>
      <c r="F274" s="273"/>
      <c r="G274" s="273"/>
      <c r="H274" s="273"/>
      <c r="I274" s="273"/>
      <c r="J274" s="273"/>
      <c r="K274" s="273"/>
      <c r="L274" s="273"/>
      <c r="M274" s="216"/>
      <c r="N274" s="274"/>
      <c r="O274" s="274"/>
      <c r="P274" s="274"/>
      <c r="Q274" s="274"/>
      <c r="R274" s="673"/>
      <c r="S274" s="522"/>
      <c r="T274" s="694"/>
      <c r="U274" s="697"/>
    </row>
    <row r="275" spans="1:22" s="15" customFormat="1" ht="31.5" customHeight="1">
      <c r="A275" s="598"/>
      <c r="B275" s="511"/>
      <c r="C275" s="611"/>
      <c r="D275" s="216" t="s">
        <v>7</v>
      </c>
      <c r="E275" s="273">
        <f>L275+J275+H275+F275</f>
        <v>0.5</v>
      </c>
      <c r="F275" s="273">
        <v>0</v>
      </c>
      <c r="G275" s="273" t="s">
        <v>334</v>
      </c>
      <c r="H275" s="273">
        <v>0</v>
      </c>
      <c r="I275" s="273" t="s">
        <v>334</v>
      </c>
      <c r="J275" s="273">
        <v>0.5</v>
      </c>
      <c r="K275" s="273" t="s">
        <v>334</v>
      </c>
      <c r="L275" s="273">
        <v>0</v>
      </c>
      <c r="M275" s="216" t="s">
        <v>334</v>
      </c>
      <c r="N275" s="274"/>
      <c r="O275" s="274"/>
      <c r="P275" s="274"/>
      <c r="Q275" s="274"/>
      <c r="R275" s="673"/>
      <c r="S275" s="522"/>
      <c r="T275" s="695"/>
      <c r="U275" s="698"/>
    </row>
    <row r="276" spans="1:22" s="15" customFormat="1">
      <c r="A276" s="598"/>
      <c r="B276" s="710" t="s">
        <v>100</v>
      </c>
      <c r="C276" s="710"/>
      <c r="D276" s="134" t="s">
        <v>10</v>
      </c>
      <c r="E276" s="277">
        <f>E278+E279+E280+E281+E282+E283+E284+E285+E286</f>
        <v>98.539999999999978</v>
      </c>
      <c r="F276" s="277">
        <f>F278+F279+F280+F281+F282+F283+F284+F285+F286</f>
        <v>51.94</v>
      </c>
      <c r="G276" s="277" t="e">
        <f t="shared" ref="G276:L276" si="61">G278+G279+G280+G281+G282+G283+G284+G285+G286</f>
        <v>#VALUE!</v>
      </c>
      <c r="H276" s="277">
        <f t="shared" si="61"/>
        <v>10.29</v>
      </c>
      <c r="I276" s="277" t="e">
        <f t="shared" si="61"/>
        <v>#VALUE!</v>
      </c>
      <c r="J276" s="277">
        <f t="shared" si="61"/>
        <v>29.26</v>
      </c>
      <c r="K276" s="277" t="e">
        <f t="shared" si="61"/>
        <v>#VALUE!</v>
      </c>
      <c r="L276" s="277">
        <f t="shared" si="61"/>
        <v>7.0499999999999989</v>
      </c>
      <c r="M276" s="277" t="e">
        <f t="shared" ref="M276" si="62">M278+M279+M280+M281+M282+M283+M284+M285+M286</f>
        <v>#REF!</v>
      </c>
      <c r="N276" s="274" t="e">
        <f>#REF!+#REF!+#REF!+#REF!+#REF!+#REF!+#REF!+#REF!+#REF!+#REF!+#REF!+#REF!+#REF!+#REF!+#REF!+#REF!+#REF!+#REF!+#REF!+#REF!+#REF!+#REF!+#REF!+#REF!+#REF!+#REF!+#REF!+#REF!+#REF!+#REF!+#REF!+#REF!+#REF!+#REF!+#REF!</f>
        <v>#REF!</v>
      </c>
      <c r="O276" s="274"/>
      <c r="P276" s="274"/>
      <c r="Q276" s="274"/>
      <c r="R276" s="711"/>
      <c r="S276" s="692"/>
      <c r="T276" s="456"/>
      <c r="U276" s="707"/>
    </row>
    <row r="277" spans="1:22" s="15" customFormat="1">
      <c r="A277" s="598"/>
      <c r="B277" s="710"/>
      <c r="C277" s="710"/>
      <c r="D277" s="134" t="s">
        <v>2</v>
      </c>
      <c r="E277" s="134"/>
      <c r="F277" s="134"/>
      <c r="G277" s="134"/>
      <c r="H277" s="134"/>
      <c r="I277" s="134"/>
      <c r="J277" s="134"/>
      <c r="K277" s="134"/>
      <c r="L277" s="134"/>
      <c r="M277" s="134"/>
      <c r="N277" s="274"/>
      <c r="O277" s="274"/>
      <c r="P277" s="274"/>
      <c r="Q277" s="274"/>
      <c r="R277" s="711"/>
      <c r="S277" s="692"/>
      <c r="T277" s="457"/>
      <c r="U277" s="708"/>
    </row>
    <row r="278" spans="1:22" s="15" customFormat="1">
      <c r="A278" s="598"/>
      <c r="B278" s="710"/>
      <c r="C278" s="710"/>
      <c r="D278" s="134" t="s">
        <v>3</v>
      </c>
      <c r="E278" s="278">
        <f>E181+E184+E187+E190</f>
        <v>63.179999999999993</v>
      </c>
      <c r="F278" s="278">
        <f t="shared" ref="F278:K278" si="63">F181+F184+F187+F190</f>
        <v>51.94</v>
      </c>
      <c r="G278" s="278" t="e">
        <f t="shared" si="63"/>
        <v>#VALUE!</v>
      </c>
      <c r="H278" s="278">
        <f t="shared" si="63"/>
        <v>9.89</v>
      </c>
      <c r="I278" s="278" t="e">
        <f t="shared" si="63"/>
        <v>#VALUE!</v>
      </c>
      <c r="J278" s="278">
        <f t="shared" si="63"/>
        <v>1.1000000000000001</v>
      </c>
      <c r="K278" s="278" t="e">
        <f t="shared" si="63"/>
        <v>#VALUE!</v>
      </c>
      <c r="L278" s="278">
        <f>L181+L184+L187+L190</f>
        <v>0.25</v>
      </c>
      <c r="M278" s="191">
        <v>0</v>
      </c>
      <c r="N278" s="274"/>
      <c r="O278" s="274"/>
      <c r="P278" s="274"/>
      <c r="Q278" s="274"/>
      <c r="R278" s="711"/>
      <c r="S278" s="692"/>
      <c r="T278" s="457"/>
      <c r="U278" s="708"/>
    </row>
    <row r="279" spans="1:22" s="15" customFormat="1">
      <c r="A279" s="598"/>
      <c r="B279" s="710"/>
      <c r="C279" s="710"/>
      <c r="D279" s="134" t="s">
        <v>4</v>
      </c>
      <c r="E279" s="135">
        <f>E193+E196+E200+E204+E225+E228+E231+E237+E241+E245+E249+E253+E257+E260</f>
        <v>8.120000000000001</v>
      </c>
      <c r="F279" s="135">
        <f>F193+F196+F200+F204+F225+F228+F231+F237+F241+F245+F249+F253+F257+F260</f>
        <v>0</v>
      </c>
      <c r="G279" s="135" t="e">
        <f t="shared" ref="G279:L279" si="64">G193+G196+G200+G204+G225+G228+G231+G237+G241+G245+G249+G253+G257+G260</f>
        <v>#VALUE!</v>
      </c>
      <c r="H279" s="135">
        <f t="shared" si="64"/>
        <v>0.2</v>
      </c>
      <c r="I279" s="135" t="e">
        <f t="shared" si="64"/>
        <v>#VALUE!</v>
      </c>
      <c r="J279" s="135">
        <f t="shared" si="64"/>
        <v>3.9200000000000008</v>
      </c>
      <c r="K279" s="135" t="e">
        <f t="shared" si="64"/>
        <v>#VALUE!</v>
      </c>
      <c r="L279" s="135">
        <f t="shared" si="64"/>
        <v>4</v>
      </c>
      <c r="M279" s="191">
        <v>0</v>
      </c>
      <c r="N279" s="274"/>
      <c r="O279" s="274"/>
      <c r="P279" s="274"/>
      <c r="Q279" s="274"/>
      <c r="R279" s="711"/>
      <c r="S279" s="692"/>
      <c r="T279" s="457"/>
      <c r="U279" s="708"/>
      <c r="V279" s="279"/>
    </row>
    <row r="280" spans="1:22" s="15" customFormat="1">
      <c r="A280" s="598"/>
      <c r="B280" s="710"/>
      <c r="C280" s="710"/>
      <c r="D280" s="134" t="s">
        <v>5</v>
      </c>
      <c r="E280" s="278">
        <f>E201+E234+E238+E242+E246+E250+E254+E261+E264+E268+E197</f>
        <v>23.98</v>
      </c>
      <c r="F280" s="278">
        <f>F201+F234+F238+F242+F246+F250+F254+F261+F264+F268+F197</f>
        <v>0</v>
      </c>
      <c r="G280" s="278" t="e">
        <f t="shared" ref="G280:L280" si="65">G201+G234+G238+G242+G246+G250+G254+G261+G264+G268+G197</f>
        <v>#VALUE!</v>
      </c>
      <c r="H280" s="278">
        <f t="shared" si="65"/>
        <v>0.2</v>
      </c>
      <c r="I280" s="278" t="e">
        <f t="shared" si="65"/>
        <v>#VALUE!</v>
      </c>
      <c r="J280" s="278">
        <f t="shared" si="65"/>
        <v>22.48</v>
      </c>
      <c r="K280" s="278" t="e">
        <f t="shared" si="65"/>
        <v>#VALUE!</v>
      </c>
      <c r="L280" s="278">
        <f t="shared" si="65"/>
        <v>1.3</v>
      </c>
      <c r="M280" s="286" t="e">
        <f>M201+#REF!+M234+M238+M242+M246+M250+M254+M261+M264+M268+M197</f>
        <v>#REF!</v>
      </c>
      <c r="N280" s="286" t="e">
        <f>N201+#REF!+N234+N238+N242+N246+N250+N254+N261+N264+N268+N197</f>
        <v>#REF!</v>
      </c>
      <c r="O280" s="286" t="e">
        <f>O201+#REF!+O234+O238+O242+O246+O250+O254+O261+O264+O268+O197</f>
        <v>#REF!</v>
      </c>
      <c r="P280" s="286" t="e">
        <f>P201+#REF!+P234+P238+P242+P246+P250+P254+P261+P264+P268+P197</f>
        <v>#REF!</v>
      </c>
      <c r="Q280" s="286" t="e">
        <f>Q201+#REF!+Q234+Q238+Q242+Q246+Q250+Q254+Q261+Q264+Q268+Q197</f>
        <v>#REF!</v>
      </c>
      <c r="R280" s="711"/>
      <c r="S280" s="692"/>
      <c r="T280" s="457"/>
      <c r="U280" s="708"/>
    </row>
    <row r="281" spans="1:22" s="15" customFormat="1">
      <c r="A281" s="598"/>
      <c r="B281" s="710"/>
      <c r="C281" s="710"/>
      <c r="D281" s="134" t="s">
        <v>6</v>
      </c>
      <c r="E281" s="278">
        <f>E265+E269</f>
        <v>0.44</v>
      </c>
      <c r="F281" s="278">
        <f>F265+F269</f>
        <v>0</v>
      </c>
      <c r="G281" s="278" t="e">
        <f t="shared" ref="G281:L281" si="66">G265+G269</f>
        <v>#VALUE!</v>
      </c>
      <c r="H281" s="278">
        <f t="shared" si="66"/>
        <v>0</v>
      </c>
      <c r="I281" s="278" t="e">
        <f t="shared" si="66"/>
        <v>#VALUE!</v>
      </c>
      <c r="J281" s="278">
        <f t="shared" si="66"/>
        <v>0.44</v>
      </c>
      <c r="K281" s="278" t="e">
        <f t="shared" si="66"/>
        <v>#VALUE!</v>
      </c>
      <c r="L281" s="278">
        <f t="shared" si="66"/>
        <v>0</v>
      </c>
      <c r="M281" s="191">
        <v>0</v>
      </c>
      <c r="N281" s="274"/>
      <c r="O281" s="274"/>
      <c r="P281" s="274"/>
      <c r="Q281" s="274"/>
      <c r="R281" s="711"/>
      <c r="S281" s="692"/>
      <c r="T281" s="457"/>
      <c r="U281" s="708"/>
    </row>
    <row r="282" spans="1:22" s="15" customFormat="1">
      <c r="A282" s="598"/>
      <c r="B282" s="710"/>
      <c r="C282" s="710"/>
      <c r="D282" s="134" t="s">
        <v>7</v>
      </c>
      <c r="E282" s="278">
        <f>E222+E272+E275</f>
        <v>1.32</v>
      </c>
      <c r="F282" s="278">
        <f>F222+F272+F275</f>
        <v>0</v>
      </c>
      <c r="G282" s="278" t="e">
        <f t="shared" ref="G282:L282" si="67">G222+G272+G275</f>
        <v>#VALUE!</v>
      </c>
      <c r="H282" s="278">
        <f t="shared" si="67"/>
        <v>0</v>
      </c>
      <c r="I282" s="278" t="e">
        <f t="shared" si="67"/>
        <v>#VALUE!</v>
      </c>
      <c r="J282" s="278">
        <f t="shared" si="67"/>
        <v>1.32</v>
      </c>
      <c r="K282" s="278" t="e">
        <f t="shared" si="67"/>
        <v>#VALUE!</v>
      </c>
      <c r="L282" s="278">
        <f t="shared" si="67"/>
        <v>0</v>
      </c>
      <c r="M282" s="191">
        <v>0</v>
      </c>
      <c r="N282" s="274"/>
      <c r="O282" s="274"/>
      <c r="P282" s="274"/>
      <c r="Q282" s="274"/>
      <c r="R282" s="711"/>
      <c r="S282" s="692"/>
      <c r="T282" s="457"/>
      <c r="U282" s="708"/>
    </row>
    <row r="283" spans="1:22" s="15" customFormat="1">
      <c r="A283" s="598"/>
      <c r="B283" s="710"/>
      <c r="C283" s="710"/>
      <c r="D283" s="134" t="s">
        <v>11</v>
      </c>
      <c r="E283" s="277">
        <f>E207+E210</f>
        <v>0.6</v>
      </c>
      <c r="F283" s="277">
        <f>F207+F210</f>
        <v>0</v>
      </c>
      <c r="G283" s="277" t="e">
        <f t="shared" ref="G283:L283" si="68">G207+G210</f>
        <v>#VALUE!</v>
      </c>
      <c r="H283" s="277">
        <f t="shared" si="68"/>
        <v>0</v>
      </c>
      <c r="I283" s="277" t="e">
        <f t="shared" si="68"/>
        <v>#VALUE!</v>
      </c>
      <c r="J283" s="277">
        <f t="shared" si="68"/>
        <v>0</v>
      </c>
      <c r="K283" s="277" t="e">
        <f t="shared" si="68"/>
        <v>#VALUE!</v>
      </c>
      <c r="L283" s="277">
        <f t="shared" si="68"/>
        <v>0.6</v>
      </c>
      <c r="M283" s="191">
        <v>0</v>
      </c>
      <c r="N283" s="274"/>
      <c r="O283" s="274"/>
      <c r="P283" s="274"/>
      <c r="Q283" s="274"/>
      <c r="R283" s="711"/>
      <c r="S283" s="692"/>
      <c r="T283" s="457"/>
      <c r="U283" s="708"/>
    </row>
    <row r="284" spans="1:22" s="15" customFormat="1">
      <c r="A284" s="598"/>
      <c r="B284" s="710"/>
      <c r="C284" s="710"/>
      <c r="D284" s="134" t="s">
        <v>12</v>
      </c>
      <c r="E284" s="135">
        <f t="shared" ref="E284:K284" si="69">E213</f>
        <v>0.3</v>
      </c>
      <c r="F284" s="135">
        <f t="shared" si="69"/>
        <v>0</v>
      </c>
      <c r="G284" s="135" t="str">
        <f t="shared" si="69"/>
        <v>-</v>
      </c>
      <c r="H284" s="135">
        <f t="shared" si="69"/>
        <v>0</v>
      </c>
      <c r="I284" s="135" t="str">
        <f t="shared" si="69"/>
        <v>-</v>
      </c>
      <c r="J284" s="135">
        <f t="shared" si="69"/>
        <v>0</v>
      </c>
      <c r="K284" s="135" t="str">
        <f t="shared" si="69"/>
        <v>-</v>
      </c>
      <c r="L284" s="135">
        <f>L213</f>
        <v>0.3</v>
      </c>
      <c r="M284" s="191">
        <v>0</v>
      </c>
      <c r="N284" s="274"/>
      <c r="O284" s="274"/>
      <c r="P284" s="274"/>
      <c r="Q284" s="274"/>
      <c r="R284" s="711"/>
      <c r="S284" s="692"/>
      <c r="T284" s="457"/>
      <c r="U284" s="708"/>
    </row>
    <row r="285" spans="1:22" s="15" customFormat="1">
      <c r="A285" s="598"/>
      <c r="B285" s="710"/>
      <c r="C285" s="710"/>
      <c r="D285" s="134" t="s">
        <v>8</v>
      </c>
      <c r="E285" s="135">
        <f t="shared" ref="E285:K285" si="70">E216+E219</f>
        <v>0.6</v>
      </c>
      <c r="F285" s="135">
        <f t="shared" si="70"/>
        <v>0</v>
      </c>
      <c r="G285" s="135" t="e">
        <f t="shared" si="70"/>
        <v>#VALUE!</v>
      </c>
      <c r="H285" s="135">
        <f t="shared" si="70"/>
        <v>0</v>
      </c>
      <c r="I285" s="135" t="e">
        <f t="shared" si="70"/>
        <v>#VALUE!</v>
      </c>
      <c r="J285" s="135">
        <f t="shared" si="70"/>
        <v>0</v>
      </c>
      <c r="K285" s="135" t="e">
        <f t="shared" si="70"/>
        <v>#VALUE!</v>
      </c>
      <c r="L285" s="135">
        <f>L216+L219</f>
        <v>0.6</v>
      </c>
      <c r="M285" s="191">
        <v>0</v>
      </c>
      <c r="N285" s="274"/>
      <c r="O285" s="274"/>
      <c r="P285" s="274"/>
      <c r="Q285" s="274"/>
      <c r="R285" s="711"/>
      <c r="S285" s="692"/>
      <c r="T285" s="457"/>
      <c r="U285" s="708"/>
    </row>
    <row r="286" spans="1:22" s="15" customFormat="1">
      <c r="A286" s="598"/>
      <c r="B286" s="710"/>
      <c r="C286" s="710"/>
      <c r="D286" s="134" t="s">
        <v>9</v>
      </c>
      <c r="E286" s="191"/>
      <c r="F286" s="191"/>
      <c r="G286" s="191"/>
      <c r="H286" s="191"/>
      <c r="I286" s="191"/>
      <c r="J286" s="191"/>
      <c r="K286" s="191"/>
      <c r="L286" s="191"/>
      <c r="M286" s="191" t="str">
        <f t="shared" ref="M286" si="71">M204</f>
        <v>-</v>
      </c>
      <c r="N286" s="274"/>
      <c r="O286" s="274"/>
      <c r="P286" s="274"/>
      <c r="Q286" s="274"/>
      <c r="R286" s="711"/>
      <c r="S286" s="692"/>
      <c r="T286" s="458"/>
      <c r="U286" s="709"/>
    </row>
    <row r="287" spans="1:22">
      <c r="A287" s="551" t="s">
        <v>238</v>
      </c>
      <c r="B287" s="552"/>
      <c r="C287" s="552"/>
      <c r="D287" s="552"/>
      <c r="E287" s="552"/>
      <c r="F287" s="552"/>
      <c r="G287" s="552"/>
      <c r="H287" s="552"/>
      <c r="I287" s="552"/>
      <c r="J287" s="552"/>
      <c r="K287" s="552"/>
      <c r="L287" s="552"/>
      <c r="M287" s="552"/>
      <c r="N287" s="552"/>
      <c r="O287" s="552"/>
      <c r="P287" s="552"/>
      <c r="Q287" s="552"/>
      <c r="R287" s="552"/>
      <c r="S287" s="552"/>
      <c r="T287" s="552"/>
      <c r="U287" s="553"/>
    </row>
    <row r="288" spans="1:22" s="14" customFormat="1" ht="15" customHeight="1">
      <c r="A288" s="598" t="s">
        <v>302</v>
      </c>
      <c r="B288" s="511" t="s">
        <v>239</v>
      </c>
      <c r="C288" s="611" t="s">
        <v>673</v>
      </c>
      <c r="D288" s="139" t="s">
        <v>10</v>
      </c>
      <c r="E288" s="139">
        <f>E290</f>
        <v>4.08</v>
      </c>
      <c r="F288" s="139">
        <f t="shared" ref="F288:L288" si="72">F290</f>
        <v>0</v>
      </c>
      <c r="G288" s="139" t="str">
        <f t="shared" si="72"/>
        <v>-</v>
      </c>
      <c r="H288" s="139">
        <f t="shared" si="72"/>
        <v>3.96</v>
      </c>
      <c r="I288" s="139" t="str">
        <f t="shared" si="72"/>
        <v>+</v>
      </c>
      <c r="J288" s="139">
        <f t="shared" si="72"/>
        <v>0.12</v>
      </c>
      <c r="K288" s="139" t="str">
        <f t="shared" si="72"/>
        <v>+</v>
      </c>
      <c r="L288" s="139">
        <f t="shared" si="72"/>
        <v>0</v>
      </c>
      <c r="M288" s="139"/>
      <c r="N288" s="269">
        <f>SUM(N290:N290)</f>
        <v>0</v>
      </c>
      <c r="O288" s="269">
        <f>SUM(O290:O290)</f>
        <v>1.7490000000000001</v>
      </c>
      <c r="P288" s="269">
        <f>SUM(P290:P290)</f>
        <v>5.5E-2</v>
      </c>
      <c r="Q288" s="269">
        <f>SUM(Q290:Q290)</f>
        <v>0</v>
      </c>
      <c r="R288" s="628" t="s">
        <v>735</v>
      </c>
      <c r="S288" s="522" t="s">
        <v>334</v>
      </c>
      <c r="T288" s="693" t="s">
        <v>345</v>
      </c>
      <c r="U288" s="696" t="s">
        <v>333</v>
      </c>
    </row>
    <row r="289" spans="1:21" s="14" customFormat="1">
      <c r="A289" s="598"/>
      <c r="B289" s="511"/>
      <c r="C289" s="611"/>
      <c r="D289" s="216" t="s">
        <v>2</v>
      </c>
      <c r="E289" s="216"/>
      <c r="F289" s="216"/>
      <c r="G289" s="216"/>
      <c r="H289" s="216"/>
      <c r="I289" s="216"/>
      <c r="J289" s="216"/>
      <c r="K289" s="216"/>
      <c r="L289" s="216"/>
      <c r="M289" s="216"/>
      <c r="N289" s="274"/>
      <c r="O289" s="274"/>
      <c r="P289" s="274"/>
      <c r="Q289" s="274"/>
      <c r="R289" s="628"/>
      <c r="S289" s="522"/>
      <c r="T289" s="694"/>
      <c r="U289" s="697"/>
    </row>
    <row r="290" spans="1:21" s="14" customFormat="1" ht="54" customHeight="1">
      <c r="A290" s="598"/>
      <c r="B290" s="511"/>
      <c r="C290" s="611"/>
      <c r="D290" s="216" t="s">
        <v>3</v>
      </c>
      <c r="E290" s="216">
        <f>F290+H290+J290+L290</f>
        <v>4.08</v>
      </c>
      <c r="F290" s="143">
        <v>0</v>
      </c>
      <c r="G290" s="216" t="s">
        <v>334</v>
      </c>
      <c r="H290" s="216">
        <v>3.96</v>
      </c>
      <c r="I290" s="216" t="s">
        <v>254</v>
      </c>
      <c r="J290" s="216">
        <v>0.12</v>
      </c>
      <c r="K290" s="216" t="s">
        <v>254</v>
      </c>
      <c r="L290" s="143">
        <v>0</v>
      </c>
      <c r="M290" s="216" t="s">
        <v>334</v>
      </c>
      <c r="N290" s="274">
        <v>0</v>
      </c>
      <c r="O290" s="274">
        <v>1.7490000000000001</v>
      </c>
      <c r="P290" s="274">
        <v>5.5E-2</v>
      </c>
      <c r="Q290" s="274">
        <v>0</v>
      </c>
      <c r="R290" s="628"/>
      <c r="S290" s="522"/>
      <c r="T290" s="695"/>
      <c r="U290" s="698"/>
    </row>
    <row r="291" spans="1:21" s="14" customFormat="1" ht="30" customHeight="1">
      <c r="A291" s="660" t="s">
        <v>303</v>
      </c>
      <c r="B291" s="661" t="s">
        <v>764</v>
      </c>
      <c r="C291" s="611" t="s">
        <v>673</v>
      </c>
      <c r="D291" s="139" t="s">
        <v>10</v>
      </c>
      <c r="E291" s="191">
        <f>E293</f>
        <v>1.975722</v>
      </c>
      <c r="F291" s="191">
        <f t="shared" ref="F291:L291" si="73">F293</f>
        <v>0</v>
      </c>
      <c r="G291" s="191" t="str">
        <f t="shared" si="73"/>
        <v>-</v>
      </c>
      <c r="H291" s="191">
        <f t="shared" si="73"/>
        <v>1.9164503399999999</v>
      </c>
      <c r="I291" s="191" t="str">
        <f t="shared" si="73"/>
        <v>-</v>
      </c>
      <c r="J291" s="191">
        <f t="shared" si="73"/>
        <v>5.9271659999999997E-2</v>
      </c>
      <c r="K291" s="191" t="str">
        <f t="shared" si="73"/>
        <v>-</v>
      </c>
      <c r="L291" s="191">
        <f t="shared" si="73"/>
        <v>0</v>
      </c>
      <c r="M291" s="143" t="s">
        <v>334</v>
      </c>
      <c r="N291" s="274"/>
      <c r="O291" s="274"/>
      <c r="P291" s="274"/>
      <c r="Q291" s="274"/>
      <c r="R291" s="628" t="s">
        <v>596</v>
      </c>
      <c r="S291" s="522">
        <v>1.8</v>
      </c>
      <c r="T291" s="693" t="s">
        <v>345</v>
      </c>
      <c r="U291" s="696" t="s">
        <v>349</v>
      </c>
    </row>
    <row r="292" spans="1:21" s="14" customFormat="1" ht="24.75" customHeight="1">
      <c r="A292" s="660"/>
      <c r="B292" s="661"/>
      <c r="C292" s="611"/>
      <c r="D292" s="216" t="s">
        <v>2</v>
      </c>
      <c r="E292" s="393"/>
      <c r="F292" s="393"/>
      <c r="G292" s="393"/>
      <c r="H292" s="393"/>
      <c r="I292" s="393"/>
      <c r="J292" s="393"/>
      <c r="K292" s="393"/>
      <c r="L292" s="393"/>
      <c r="M292" s="216"/>
      <c r="N292" s="274"/>
      <c r="O292" s="274"/>
      <c r="P292" s="274"/>
      <c r="Q292" s="274"/>
      <c r="R292" s="628"/>
      <c r="S292" s="522"/>
      <c r="T292" s="694"/>
      <c r="U292" s="697"/>
    </row>
    <row r="293" spans="1:21" s="14" customFormat="1" ht="25.5" customHeight="1">
      <c r="A293" s="660"/>
      <c r="B293" s="661"/>
      <c r="C293" s="611"/>
      <c r="D293" s="216" t="s">
        <v>4</v>
      </c>
      <c r="E293" s="394">
        <f>F293+H293+J293+L293</f>
        <v>1.975722</v>
      </c>
      <c r="F293" s="394">
        <v>0</v>
      </c>
      <c r="G293" s="394" t="s">
        <v>334</v>
      </c>
      <c r="H293" s="394">
        <v>1.9164503399999999</v>
      </c>
      <c r="I293" s="394" t="s">
        <v>334</v>
      </c>
      <c r="J293" s="394">
        <v>5.9271659999999997E-2</v>
      </c>
      <c r="K293" s="394" t="s">
        <v>334</v>
      </c>
      <c r="L293" s="394">
        <v>0</v>
      </c>
      <c r="M293" s="143" t="s">
        <v>334</v>
      </c>
      <c r="N293" s="274"/>
      <c r="O293" s="274"/>
      <c r="P293" s="274"/>
      <c r="Q293" s="274"/>
      <c r="R293" s="628"/>
      <c r="S293" s="522"/>
      <c r="T293" s="695"/>
      <c r="U293" s="698"/>
    </row>
    <row r="294" spans="1:21" s="14" customFormat="1" ht="29.25" customHeight="1">
      <c r="A294" s="660" t="s">
        <v>304</v>
      </c>
      <c r="B294" s="661" t="s">
        <v>763</v>
      </c>
      <c r="C294" s="611" t="s">
        <v>673</v>
      </c>
      <c r="D294" s="139" t="s">
        <v>10</v>
      </c>
      <c r="E294" s="191">
        <f>E296</f>
        <v>5.3812932</v>
      </c>
      <c r="F294" s="191">
        <f t="shared" ref="F294:L294" si="74">F296</f>
        <v>0</v>
      </c>
      <c r="G294" s="191" t="str">
        <f t="shared" si="74"/>
        <v>-</v>
      </c>
      <c r="H294" s="191">
        <f t="shared" si="74"/>
        <v>5.2198544</v>
      </c>
      <c r="I294" s="191" t="str">
        <f t="shared" si="74"/>
        <v>-</v>
      </c>
      <c r="J294" s="191">
        <f t="shared" si="74"/>
        <v>0.16143879999999999</v>
      </c>
      <c r="K294" s="191" t="str">
        <f t="shared" si="74"/>
        <v>-</v>
      </c>
      <c r="L294" s="191">
        <f t="shared" si="74"/>
        <v>0</v>
      </c>
      <c r="M294" s="143" t="s">
        <v>334</v>
      </c>
      <c r="N294" s="274"/>
      <c r="O294" s="274"/>
      <c r="P294" s="274"/>
      <c r="Q294" s="274"/>
      <c r="R294" s="628" t="s">
        <v>596</v>
      </c>
      <c r="S294" s="522">
        <v>4.9000000000000004</v>
      </c>
      <c r="T294" s="693" t="s">
        <v>345</v>
      </c>
      <c r="U294" s="696" t="s">
        <v>349</v>
      </c>
    </row>
    <row r="295" spans="1:21" s="14" customFormat="1" ht="19.5" customHeight="1">
      <c r="A295" s="660"/>
      <c r="B295" s="661"/>
      <c r="C295" s="611"/>
      <c r="D295" s="216" t="s">
        <v>2</v>
      </c>
      <c r="E295" s="393"/>
      <c r="F295" s="393"/>
      <c r="G295" s="393"/>
      <c r="H295" s="393"/>
      <c r="I295" s="393"/>
      <c r="J295" s="393"/>
      <c r="K295" s="393"/>
      <c r="L295" s="393"/>
      <c r="M295" s="216"/>
      <c r="N295" s="274"/>
      <c r="O295" s="274"/>
      <c r="P295" s="274"/>
      <c r="Q295" s="274"/>
      <c r="R295" s="628"/>
      <c r="S295" s="522"/>
      <c r="T295" s="694"/>
      <c r="U295" s="697"/>
    </row>
    <row r="296" spans="1:21" s="14" customFormat="1" ht="21.75" customHeight="1">
      <c r="A296" s="660"/>
      <c r="B296" s="661"/>
      <c r="C296" s="611"/>
      <c r="D296" s="216" t="s">
        <v>4</v>
      </c>
      <c r="E296" s="394">
        <f>F296+H296+J296+L296</f>
        <v>5.3812932</v>
      </c>
      <c r="F296" s="394">
        <v>0</v>
      </c>
      <c r="G296" s="394" t="s">
        <v>334</v>
      </c>
      <c r="H296" s="394">
        <v>5.2198544</v>
      </c>
      <c r="I296" s="394" t="s">
        <v>334</v>
      </c>
      <c r="J296" s="394">
        <v>0.16143879999999999</v>
      </c>
      <c r="K296" s="394" t="s">
        <v>334</v>
      </c>
      <c r="L296" s="394">
        <v>0</v>
      </c>
      <c r="M296" s="143" t="s">
        <v>334</v>
      </c>
      <c r="N296" s="274"/>
      <c r="O296" s="274"/>
      <c r="P296" s="274"/>
      <c r="Q296" s="274"/>
      <c r="R296" s="628"/>
      <c r="S296" s="522"/>
      <c r="T296" s="695"/>
      <c r="U296" s="698"/>
    </row>
    <row r="297" spans="1:21" s="14" customFormat="1" ht="33.75" customHeight="1">
      <c r="A297" s="660" t="s">
        <v>305</v>
      </c>
      <c r="B297" s="661" t="s">
        <v>762</v>
      </c>
      <c r="C297" s="611" t="s">
        <v>673</v>
      </c>
      <c r="D297" s="139" t="s">
        <v>10</v>
      </c>
      <c r="E297" s="191">
        <f>E299</f>
        <v>10.6139484</v>
      </c>
      <c r="F297" s="191">
        <f t="shared" ref="F297:L297" si="75">F299</f>
        <v>0</v>
      </c>
      <c r="G297" s="191" t="str">
        <f t="shared" si="75"/>
        <v>-</v>
      </c>
      <c r="H297" s="191">
        <f t="shared" si="75"/>
        <v>10.295529950000001</v>
      </c>
      <c r="I297" s="191" t="str">
        <f t="shared" si="75"/>
        <v>-</v>
      </c>
      <c r="J297" s="191">
        <f t="shared" si="75"/>
        <v>0.31841845000000002</v>
      </c>
      <c r="K297" s="191" t="str">
        <f t="shared" si="75"/>
        <v>-</v>
      </c>
      <c r="L297" s="191">
        <f t="shared" si="75"/>
        <v>0</v>
      </c>
      <c r="M297" s="143" t="s">
        <v>334</v>
      </c>
      <c r="N297" s="274"/>
      <c r="O297" s="274"/>
      <c r="P297" s="274"/>
      <c r="Q297" s="274"/>
      <c r="R297" s="628" t="s">
        <v>596</v>
      </c>
      <c r="S297" s="522">
        <v>9.6999999999999993</v>
      </c>
      <c r="T297" s="693" t="s">
        <v>345</v>
      </c>
      <c r="U297" s="696" t="s">
        <v>349</v>
      </c>
    </row>
    <row r="298" spans="1:21" s="14" customFormat="1" ht="17.25" customHeight="1">
      <c r="A298" s="660"/>
      <c r="B298" s="661"/>
      <c r="C298" s="611"/>
      <c r="D298" s="216" t="s">
        <v>2</v>
      </c>
      <c r="E298" s="393"/>
      <c r="F298" s="393"/>
      <c r="G298" s="393"/>
      <c r="H298" s="393"/>
      <c r="I298" s="393"/>
      <c r="J298" s="393"/>
      <c r="K298" s="393"/>
      <c r="L298" s="393"/>
      <c r="M298" s="216"/>
      <c r="N298" s="274"/>
      <c r="O298" s="274"/>
      <c r="P298" s="274"/>
      <c r="Q298" s="274"/>
      <c r="R298" s="628"/>
      <c r="S298" s="522"/>
      <c r="T298" s="694"/>
      <c r="U298" s="697"/>
    </row>
    <row r="299" spans="1:21" s="14" customFormat="1" ht="15.75" customHeight="1">
      <c r="A299" s="660"/>
      <c r="B299" s="661"/>
      <c r="C299" s="611"/>
      <c r="D299" s="216" t="s">
        <v>4</v>
      </c>
      <c r="E299" s="394">
        <f>F299+H299+J299+L299</f>
        <v>10.6139484</v>
      </c>
      <c r="F299" s="394">
        <v>0</v>
      </c>
      <c r="G299" s="394" t="s">
        <v>334</v>
      </c>
      <c r="H299" s="394">
        <v>10.295529950000001</v>
      </c>
      <c r="I299" s="394" t="s">
        <v>334</v>
      </c>
      <c r="J299" s="394">
        <v>0.31841845000000002</v>
      </c>
      <c r="K299" s="394" t="s">
        <v>334</v>
      </c>
      <c r="L299" s="394">
        <v>0</v>
      </c>
      <c r="M299" s="143" t="s">
        <v>334</v>
      </c>
      <c r="N299" s="274"/>
      <c r="O299" s="274"/>
      <c r="P299" s="274"/>
      <c r="Q299" s="274"/>
      <c r="R299" s="628"/>
      <c r="S299" s="522"/>
      <c r="T299" s="695"/>
      <c r="U299" s="698"/>
    </row>
    <row r="300" spans="1:21" s="14" customFormat="1" ht="38.25" customHeight="1">
      <c r="A300" s="660" t="s">
        <v>306</v>
      </c>
      <c r="B300" s="661" t="s">
        <v>761</v>
      </c>
      <c r="C300" s="611" t="s">
        <v>673</v>
      </c>
      <c r="D300" s="139" t="s">
        <v>10</v>
      </c>
      <c r="E300" s="191">
        <f>SUM(E302:E303)</f>
        <v>71.166597999999993</v>
      </c>
      <c r="F300" s="191">
        <f t="shared" ref="F300:L300" si="76">SUM(F302:F303)</f>
        <v>0</v>
      </c>
      <c r="G300" s="191">
        <f t="shared" si="76"/>
        <v>0</v>
      </c>
      <c r="H300" s="191">
        <f t="shared" si="76"/>
        <v>70.596273170000003</v>
      </c>
      <c r="I300" s="191">
        <f t="shared" si="76"/>
        <v>0</v>
      </c>
      <c r="J300" s="191">
        <f t="shared" si="76"/>
        <v>0.57032483</v>
      </c>
      <c r="K300" s="191">
        <f t="shared" si="76"/>
        <v>0</v>
      </c>
      <c r="L300" s="191">
        <f t="shared" si="76"/>
        <v>0</v>
      </c>
      <c r="M300" s="143" t="s">
        <v>334</v>
      </c>
      <c r="N300" s="274"/>
      <c r="O300" s="274"/>
      <c r="P300" s="274"/>
      <c r="Q300" s="274"/>
      <c r="R300" s="628" t="s">
        <v>596</v>
      </c>
      <c r="S300" s="522">
        <v>3.3</v>
      </c>
      <c r="T300" s="693" t="s">
        <v>345</v>
      </c>
      <c r="U300" s="696" t="s">
        <v>349</v>
      </c>
    </row>
    <row r="301" spans="1:21" s="14" customFormat="1" ht="25.5" customHeight="1">
      <c r="A301" s="660"/>
      <c r="B301" s="661"/>
      <c r="C301" s="611"/>
      <c r="D301" s="216" t="s">
        <v>2</v>
      </c>
      <c r="E301" s="393"/>
      <c r="F301" s="393"/>
      <c r="G301" s="393"/>
      <c r="H301" s="393"/>
      <c r="I301" s="393"/>
      <c r="J301" s="393"/>
      <c r="K301" s="393"/>
      <c r="L301" s="393"/>
      <c r="M301" s="216"/>
      <c r="N301" s="274"/>
      <c r="O301" s="274"/>
      <c r="P301" s="274"/>
      <c r="Q301" s="274"/>
      <c r="R301" s="628"/>
      <c r="S301" s="522"/>
      <c r="T301" s="694"/>
      <c r="U301" s="697"/>
    </row>
    <row r="302" spans="1:21" s="14" customFormat="1" ht="18.75" customHeight="1">
      <c r="A302" s="660"/>
      <c r="B302" s="661"/>
      <c r="C302" s="611"/>
      <c r="D302" s="216" t="s">
        <v>4</v>
      </c>
      <c r="E302" s="273">
        <f>F302+H302+J302+L302</f>
        <v>3.952604</v>
      </c>
      <c r="F302" s="393"/>
      <c r="G302" s="393"/>
      <c r="H302" s="273">
        <v>3.92098317</v>
      </c>
      <c r="I302" s="393"/>
      <c r="J302" s="273">
        <v>3.1620830000000003E-2</v>
      </c>
      <c r="K302" s="393"/>
      <c r="L302" s="393"/>
      <c r="M302" s="216"/>
      <c r="N302" s="274"/>
      <c r="O302" s="274"/>
      <c r="P302" s="274"/>
      <c r="Q302" s="274"/>
      <c r="R302" s="628"/>
      <c r="S302" s="522"/>
      <c r="T302" s="695"/>
      <c r="U302" s="698"/>
    </row>
    <row r="303" spans="1:21" s="14" customFormat="1" ht="16.5" customHeight="1">
      <c r="A303" s="660"/>
      <c r="B303" s="661"/>
      <c r="C303" s="611"/>
      <c r="D303" s="216" t="s">
        <v>5</v>
      </c>
      <c r="E303" s="394">
        <f>F303+H303+J303+L303</f>
        <v>67.213994</v>
      </c>
      <c r="F303" s="394">
        <v>0</v>
      </c>
      <c r="G303" s="394" t="s">
        <v>334</v>
      </c>
      <c r="H303" s="394">
        <v>66.675290000000004</v>
      </c>
      <c r="I303" s="394" t="s">
        <v>334</v>
      </c>
      <c r="J303" s="394">
        <v>0.53870399999999996</v>
      </c>
      <c r="K303" s="394" t="s">
        <v>334</v>
      </c>
      <c r="L303" s="394">
        <v>0</v>
      </c>
      <c r="M303" s="143" t="s">
        <v>334</v>
      </c>
      <c r="N303" s="274"/>
      <c r="O303" s="274"/>
      <c r="P303" s="274"/>
      <c r="Q303" s="274"/>
      <c r="R303" s="628"/>
      <c r="S303" s="522">
        <v>50.5</v>
      </c>
      <c r="T303" s="693" t="s">
        <v>345</v>
      </c>
      <c r="U303" s="696" t="s">
        <v>349</v>
      </c>
    </row>
    <row r="304" spans="1:21" s="14" customFormat="1" ht="15" customHeight="1">
      <c r="A304" s="660" t="s">
        <v>307</v>
      </c>
      <c r="B304" s="683" t="s">
        <v>760</v>
      </c>
      <c r="C304" s="611" t="s">
        <v>673</v>
      </c>
      <c r="D304" s="139" t="s">
        <v>10</v>
      </c>
      <c r="E304" s="191">
        <f>SUM(E306:E307)</f>
        <v>50.907646960000001</v>
      </c>
      <c r="F304" s="191">
        <f t="shared" ref="F304:L304" si="77">SUM(F306:F307)</f>
        <v>0</v>
      </c>
      <c r="G304" s="191">
        <f t="shared" si="77"/>
        <v>0</v>
      </c>
      <c r="H304" s="191">
        <f t="shared" si="77"/>
        <v>50.500385630000004</v>
      </c>
      <c r="I304" s="191">
        <f t="shared" si="77"/>
        <v>0</v>
      </c>
      <c r="J304" s="191">
        <f t="shared" si="77"/>
        <v>0.40726132999999998</v>
      </c>
      <c r="K304" s="191">
        <f t="shared" si="77"/>
        <v>0</v>
      </c>
      <c r="L304" s="191">
        <f t="shared" si="77"/>
        <v>0</v>
      </c>
      <c r="M304" s="143" t="s">
        <v>334</v>
      </c>
      <c r="N304" s="274"/>
      <c r="O304" s="274"/>
      <c r="P304" s="274"/>
      <c r="Q304" s="274"/>
      <c r="R304" s="628" t="s">
        <v>596</v>
      </c>
      <c r="S304" s="522"/>
      <c r="T304" s="694"/>
      <c r="U304" s="697"/>
    </row>
    <row r="305" spans="1:22" s="14" customFormat="1" ht="13.5" customHeight="1">
      <c r="A305" s="660"/>
      <c r="B305" s="683"/>
      <c r="C305" s="611"/>
      <c r="D305" s="216" t="s">
        <v>2</v>
      </c>
      <c r="E305" s="393"/>
      <c r="F305" s="393"/>
      <c r="G305" s="393"/>
      <c r="H305" s="393"/>
      <c r="I305" s="393"/>
      <c r="J305" s="393"/>
      <c r="K305" s="393"/>
      <c r="L305" s="393"/>
      <c r="M305" s="216"/>
      <c r="N305" s="274"/>
      <c r="O305" s="274"/>
      <c r="P305" s="274"/>
      <c r="Q305" s="274"/>
      <c r="R305" s="628"/>
      <c r="S305" s="522"/>
      <c r="T305" s="694"/>
      <c r="U305" s="697"/>
    </row>
    <row r="306" spans="1:22" s="14" customFormat="1" ht="15" customHeight="1">
      <c r="A306" s="660"/>
      <c r="B306" s="683"/>
      <c r="C306" s="611"/>
      <c r="D306" s="216" t="s">
        <v>4</v>
      </c>
      <c r="E306" s="394">
        <f>F306+H306+J306+L306</f>
        <v>5.9361167999999997</v>
      </c>
      <c r="F306" s="394">
        <v>0</v>
      </c>
      <c r="G306" s="394" t="s">
        <v>334</v>
      </c>
      <c r="H306" s="394">
        <v>5.8886278699999997</v>
      </c>
      <c r="I306" s="394" t="s">
        <v>334</v>
      </c>
      <c r="J306" s="416">
        <v>4.7488929999999999E-2</v>
      </c>
      <c r="K306" s="394" t="s">
        <v>334</v>
      </c>
      <c r="L306" s="394">
        <v>0</v>
      </c>
      <c r="M306" s="143" t="s">
        <v>334</v>
      </c>
      <c r="N306" s="274"/>
      <c r="O306" s="274"/>
      <c r="P306" s="274"/>
      <c r="Q306" s="274"/>
      <c r="R306" s="628"/>
      <c r="S306" s="522"/>
      <c r="T306" s="695"/>
      <c r="U306" s="698"/>
    </row>
    <row r="307" spans="1:22" s="14" customFormat="1" ht="45.75" customHeight="1">
      <c r="A307" s="660"/>
      <c r="B307" s="683"/>
      <c r="C307" s="611"/>
      <c r="D307" s="216" t="s">
        <v>5</v>
      </c>
      <c r="E307" s="394">
        <f>F307+H307+J307+L307</f>
        <v>44.97153016</v>
      </c>
      <c r="F307" s="394">
        <v>0</v>
      </c>
      <c r="G307" s="394" t="s">
        <v>334</v>
      </c>
      <c r="H307" s="394">
        <v>44.611757760000003</v>
      </c>
      <c r="I307" s="394" t="s">
        <v>334</v>
      </c>
      <c r="J307" s="394">
        <v>0.35977239999999999</v>
      </c>
      <c r="K307" s="394" t="s">
        <v>334</v>
      </c>
      <c r="L307" s="394">
        <v>0</v>
      </c>
      <c r="M307" s="143" t="s">
        <v>334</v>
      </c>
      <c r="N307" s="274"/>
      <c r="O307" s="274"/>
      <c r="P307" s="274"/>
      <c r="Q307" s="274"/>
      <c r="R307" s="628"/>
      <c r="S307" s="522">
        <v>601.5</v>
      </c>
      <c r="T307" s="693" t="s">
        <v>345</v>
      </c>
      <c r="U307" s="696" t="s">
        <v>349</v>
      </c>
    </row>
    <row r="308" spans="1:22" s="14" customFormat="1" ht="23.25" customHeight="1">
      <c r="A308" s="660" t="s">
        <v>308</v>
      </c>
      <c r="B308" s="661" t="s">
        <v>759</v>
      </c>
      <c r="C308" s="611" t="s">
        <v>673</v>
      </c>
      <c r="D308" s="139" t="s">
        <v>10</v>
      </c>
      <c r="E308" s="191">
        <f>SUM(E310:E311)</f>
        <v>20.469719999999999</v>
      </c>
      <c r="F308" s="191">
        <f t="shared" ref="F308:L308" si="78">SUM(F310:F311)</f>
        <v>0</v>
      </c>
      <c r="G308" s="191">
        <f t="shared" si="78"/>
        <v>0</v>
      </c>
      <c r="H308" s="191">
        <f t="shared" si="78"/>
        <v>19.3</v>
      </c>
      <c r="I308" s="191">
        <f t="shared" si="78"/>
        <v>0</v>
      </c>
      <c r="J308" s="191">
        <f t="shared" si="78"/>
        <v>1.1697199999999999</v>
      </c>
      <c r="K308" s="191">
        <f t="shared" si="78"/>
        <v>0</v>
      </c>
      <c r="L308" s="191">
        <f t="shared" si="78"/>
        <v>0</v>
      </c>
      <c r="M308" s="143" t="s">
        <v>334</v>
      </c>
      <c r="N308" s="274"/>
      <c r="O308" s="274"/>
      <c r="P308" s="274"/>
      <c r="Q308" s="274"/>
      <c r="R308" s="628" t="s">
        <v>736</v>
      </c>
      <c r="S308" s="522"/>
      <c r="T308" s="694"/>
      <c r="U308" s="697"/>
    </row>
    <row r="309" spans="1:22" s="14" customFormat="1" ht="23.25" customHeight="1">
      <c r="A309" s="660"/>
      <c r="B309" s="661"/>
      <c r="C309" s="611"/>
      <c r="D309" s="216" t="s">
        <v>2</v>
      </c>
      <c r="E309" s="393"/>
      <c r="F309" s="393"/>
      <c r="G309" s="393"/>
      <c r="H309" s="393"/>
      <c r="I309" s="393"/>
      <c r="J309" s="393"/>
      <c r="K309" s="393"/>
      <c r="L309" s="393"/>
      <c r="M309" s="216"/>
      <c r="N309" s="274"/>
      <c r="O309" s="274"/>
      <c r="P309" s="274"/>
      <c r="Q309" s="274"/>
      <c r="R309" s="628"/>
      <c r="S309" s="522"/>
      <c r="T309" s="694"/>
      <c r="U309" s="697"/>
    </row>
    <row r="310" spans="1:22" s="14" customFormat="1" ht="23.25" customHeight="1">
      <c r="A310" s="660"/>
      <c r="B310" s="661"/>
      <c r="C310" s="611"/>
      <c r="D310" s="216" t="s">
        <v>4</v>
      </c>
      <c r="E310" s="394">
        <f>F310+H310+J310+L310</f>
        <v>0.59</v>
      </c>
      <c r="F310" s="394">
        <v>0</v>
      </c>
      <c r="G310" s="394" t="s">
        <v>334</v>
      </c>
      <c r="H310" s="394">
        <v>0</v>
      </c>
      <c r="I310" s="394" t="s">
        <v>334</v>
      </c>
      <c r="J310" s="394">
        <v>0.59</v>
      </c>
      <c r="K310" s="394" t="s">
        <v>334</v>
      </c>
      <c r="L310" s="394">
        <v>0</v>
      </c>
      <c r="M310" s="143" t="s">
        <v>334</v>
      </c>
      <c r="N310" s="274"/>
      <c r="O310" s="274"/>
      <c r="P310" s="274"/>
      <c r="Q310" s="274"/>
      <c r="R310" s="628"/>
      <c r="S310" s="522"/>
      <c r="T310" s="695"/>
      <c r="U310" s="698"/>
    </row>
    <row r="311" spans="1:22" s="14" customFormat="1" ht="31.5" customHeight="1">
      <c r="A311" s="660"/>
      <c r="B311" s="661"/>
      <c r="C311" s="611"/>
      <c r="D311" s="216" t="s">
        <v>5</v>
      </c>
      <c r="E311" s="394">
        <f>F311+H311+J311+L311</f>
        <v>19.879719999999999</v>
      </c>
      <c r="F311" s="394">
        <v>0</v>
      </c>
      <c r="G311" s="394" t="s">
        <v>334</v>
      </c>
      <c r="H311" s="394">
        <v>19.3</v>
      </c>
      <c r="I311" s="394" t="s">
        <v>334</v>
      </c>
      <c r="J311" s="394">
        <v>0.57972000000000001</v>
      </c>
      <c r="K311" s="394" t="s">
        <v>334</v>
      </c>
      <c r="L311" s="394">
        <v>0</v>
      </c>
      <c r="M311" s="143" t="s">
        <v>334</v>
      </c>
      <c r="N311" s="274"/>
      <c r="O311" s="274"/>
      <c r="P311" s="274"/>
      <c r="Q311" s="274"/>
      <c r="R311" s="628"/>
      <c r="S311" s="522">
        <v>0.8</v>
      </c>
      <c r="T311" s="693" t="s">
        <v>345</v>
      </c>
      <c r="U311" s="696" t="s">
        <v>349</v>
      </c>
    </row>
    <row r="312" spans="1:22" s="14" customFormat="1" ht="25.5" customHeight="1">
      <c r="A312" s="660" t="s">
        <v>309</v>
      </c>
      <c r="B312" s="661" t="s">
        <v>758</v>
      </c>
      <c r="C312" s="611" t="s">
        <v>673</v>
      </c>
      <c r="D312" s="139" t="s">
        <v>10</v>
      </c>
      <c r="E312" s="191">
        <f>SUM(E314:E315)</f>
        <v>19.900000000000002</v>
      </c>
      <c r="F312" s="191">
        <f t="shared" ref="F312:L312" si="79">SUM(F314:F315)</f>
        <v>0</v>
      </c>
      <c r="G312" s="191">
        <f t="shared" si="79"/>
        <v>0</v>
      </c>
      <c r="H312" s="191">
        <f t="shared" si="79"/>
        <v>18.7</v>
      </c>
      <c r="I312" s="191">
        <f t="shared" si="79"/>
        <v>0</v>
      </c>
      <c r="J312" s="191">
        <f t="shared" si="79"/>
        <v>1.2</v>
      </c>
      <c r="K312" s="191">
        <f t="shared" si="79"/>
        <v>0</v>
      </c>
      <c r="L312" s="191">
        <f t="shared" si="79"/>
        <v>0</v>
      </c>
      <c r="M312" s="143" t="s">
        <v>334</v>
      </c>
      <c r="N312" s="274"/>
      <c r="O312" s="274"/>
      <c r="P312" s="274"/>
      <c r="Q312" s="274"/>
      <c r="R312" s="628" t="s">
        <v>737</v>
      </c>
      <c r="S312" s="522"/>
      <c r="T312" s="694"/>
      <c r="U312" s="697"/>
      <c r="V312" s="314"/>
    </row>
    <row r="313" spans="1:22" s="14" customFormat="1" ht="16.5" customHeight="1">
      <c r="A313" s="660"/>
      <c r="B313" s="661"/>
      <c r="C313" s="611"/>
      <c r="D313" s="216" t="s">
        <v>2</v>
      </c>
      <c r="E313" s="393"/>
      <c r="F313" s="393"/>
      <c r="G313" s="393"/>
      <c r="H313" s="393"/>
      <c r="I313" s="393"/>
      <c r="J313" s="393"/>
      <c r="K313" s="393"/>
      <c r="L313" s="393"/>
      <c r="M313" s="216"/>
      <c r="N313" s="274"/>
      <c r="O313" s="274"/>
      <c r="P313" s="274"/>
      <c r="Q313" s="274"/>
      <c r="R313" s="628"/>
      <c r="S313" s="522"/>
      <c r="T313" s="695"/>
      <c r="U313" s="698"/>
    </row>
    <row r="314" spans="1:22" s="14" customFormat="1" ht="17.25" customHeight="1">
      <c r="A314" s="660"/>
      <c r="B314" s="661"/>
      <c r="C314" s="611"/>
      <c r="D314" s="216" t="s">
        <v>5</v>
      </c>
      <c r="E314" s="394">
        <f>F314+H314+J314+L314</f>
        <v>0.6</v>
      </c>
      <c r="F314" s="394">
        <v>0</v>
      </c>
      <c r="G314" s="394" t="s">
        <v>334</v>
      </c>
      <c r="H314" s="394">
        <v>0</v>
      </c>
      <c r="I314" s="394" t="s">
        <v>334</v>
      </c>
      <c r="J314" s="394">
        <v>0.6</v>
      </c>
      <c r="K314" s="394" t="s">
        <v>334</v>
      </c>
      <c r="L314" s="394">
        <v>0</v>
      </c>
      <c r="M314" s="216"/>
      <c r="N314" s="274"/>
      <c r="O314" s="274"/>
      <c r="P314" s="274"/>
      <c r="Q314" s="274"/>
      <c r="R314" s="628"/>
      <c r="S314" s="522">
        <v>0.8</v>
      </c>
      <c r="T314" s="693" t="s">
        <v>345</v>
      </c>
      <c r="U314" s="696" t="s">
        <v>349</v>
      </c>
    </row>
    <row r="315" spans="1:22" s="14" customFormat="1" ht="27" customHeight="1">
      <c r="A315" s="660"/>
      <c r="B315" s="661"/>
      <c r="C315" s="611"/>
      <c r="D315" s="216" t="s">
        <v>6</v>
      </c>
      <c r="E315" s="394">
        <f>F315+H315+J315+L315</f>
        <v>19.3</v>
      </c>
      <c r="F315" s="394">
        <v>0</v>
      </c>
      <c r="G315" s="394" t="s">
        <v>334</v>
      </c>
      <c r="H315" s="394">
        <v>18.7</v>
      </c>
      <c r="I315" s="394" t="s">
        <v>334</v>
      </c>
      <c r="J315" s="394">
        <v>0.6</v>
      </c>
      <c r="K315" s="394" t="s">
        <v>334</v>
      </c>
      <c r="L315" s="394">
        <v>0</v>
      </c>
      <c r="M315" s="143" t="s">
        <v>334</v>
      </c>
      <c r="N315" s="274"/>
      <c r="O315" s="274"/>
      <c r="P315" s="274"/>
      <c r="Q315" s="274"/>
      <c r="R315" s="628"/>
      <c r="S315" s="522"/>
      <c r="T315" s="694"/>
      <c r="U315" s="697"/>
    </row>
    <row r="316" spans="1:22" s="14" customFormat="1" ht="37.5" customHeight="1">
      <c r="A316" s="660" t="s">
        <v>310</v>
      </c>
      <c r="B316" s="661" t="s">
        <v>757</v>
      </c>
      <c r="C316" s="611" t="s">
        <v>673</v>
      </c>
      <c r="D316" s="139" t="s">
        <v>10</v>
      </c>
      <c r="E316" s="191">
        <f>SUM(E318:E319)</f>
        <v>19.900000000000002</v>
      </c>
      <c r="F316" s="191">
        <f t="shared" ref="F316:L316" si="80">SUM(F318:F319)</f>
        <v>0</v>
      </c>
      <c r="G316" s="191">
        <f t="shared" si="80"/>
        <v>0</v>
      </c>
      <c r="H316" s="191">
        <f t="shared" si="80"/>
        <v>18.7</v>
      </c>
      <c r="I316" s="191">
        <f t="shared" si="80"/>
        <v>0</v>
      </c>
      <c r="J316" s="191">
        <f t="shared" si="80"/>
        <v>1.2</v>
      </c>
      <c r="K316" s="191">
        <f t="shared" si="80"/>
        <v>0</v>
      </c>
      <c r="L316" s="191">
        <f t="shared" si="80"/>
        <v>0</v>
      </c>
      <c r="M316" s="143" t="s">
        <v>334</v>
      </c>
      <c r="N316" s="274"/>
      <c r="O316" s="274"/>
      <c r="P316" s="274"/>
      <c r="Q316" s="274"/>
      <c r="R316" s="628" t="s">
        <v>737</v>
      </c>
      <c r="S316" s="522"/>
      <c r="T316" s="695"/>
      <c r="U316" s="698"/>
    </row>
    <row r="317" spans="1:22" s="14" customFormat="1" ht="29.25" customHeight="1">
      <c r="A317" s="660"/>
      <c r="B317" s="661"/>
      <c r="C317" s="611"/>
      <c r="D317" s="216" t="s">
        <v>2</v>
      </c>
      <c r="E317" s="393"/>
      <c r="F317" s="393"/>
      <c r="G317" s="393"/>
      <c r="H317" s="393"/>
      <c r="I317" s="393"/>
      <c r="J317" s="393"/>
      <c r="K317" s="393"/>
      <c r="L317" s="393"/>
      <c r="M317" s="216"/>
      <c r="N317" s="274"/>
      <c r="O317" s="274"/>
      <c r="P317" s="274"/>
      <c r="Q317" s="274"/>
      <c r="R317" s="628"/>
      <c r="S317" s="522">
        <v>2.2999999999999998</v>
      </c>
      <c r="T317" s="693" t="s">
        <v>345</v>
      </c>
      <c r="U317" s="696" t="s">
        <v>349</v>
      </c>
    </row>
    <row r="318" spans="1:22" s="14" customFormat="1" ht="15" customHeight="1">
      <c r="A318" s="660"/>
      <c r="B318" s="661"/>
      <c r="C318" s="611"/>
      <c r="D318" s="216" t="s">
        <v>5</v>
      </c>
      <c r="E318" s="394">
        <f>F318+H318+J318+L318</f>
        <v>0.6</v>
      </c>
      <c r="F318" s="394">
        <v>0</v>
      </c>
      <c r="G318" s="394" t="s">
        <v>334</v>
      </c>
      <c r="H318" s="394">
        <v>0</v>
      </c>
      <c r="I318" s="394" t="s">
        <v>334</v>
      </c>
      <c r="J318" s="394">
        <v>0.6</v>
      </c>
      <c r="K318" s="394" t="s">
        <v>334</v>
      </c>
      <c r="L318" s="394">
        <v>0</v>
      </c>
      <c r="M318" s="216"/>
      <c r="N318" s="274"/>
      <c r="O318" s="274"/>
      <c r="P318" s="274"/>
      <c r="Q318" s="274"/>
      <c r="R318" s="628"/>
      <c r="S318" s="522"/>
      <c r="T318" s="694"/>
      <c r="U318" s="697"/>
    </row>
    <row r="319" spans="1:22" s="14" customFormat="1" ht="15" customHeight="1">
      <c r="A319" s="660"/>
      <c r="B319" s="661"/>
      <c r="C319" s="611"/>
      <c r="D319" s="216" t="s">
        <v>6</v>
      </c>
      <c r="E319" s="394">
        <f>F319+H319+J319+L319</f>
        <v>19.3</v>
      </c>
      <c r="F319" s="394">
        <v>0</v>
      </c>
      <c r="G319" s="394" t="s">
        <v>334</v>
      </c>
      <c r="H319" s="394">
        <v>18.7</v>
      </c>
      <c r="I319" s="394" t="s">
        <v>334</v>
      </c>
      <c r="J319" s="394">
        <v>0.6</v>
      </c>
      <c r="K319" s="394" t="s">
        <v>334</v>
      </c>
      <c r="L319" s="394">
        <v>0</v>
      </c>
      <c r="M319" s="143" t="s">
        <v>334</v>
      </c>
      <c r="N319" s="274"/>
      <c r="O319" s="274"/>
      <c r="P319" s="274"/>
      <c r="Q319" s="274"/>
      <c r="R319" s="628"/>
      <c r="S319" s="522"/>
      <c r="T319" s="694"/>
      <c r="U319" s="697"/>
    </row>
    <row r="320" spans="1:22" s="2" customFormat="1" ht="17.25" customHeight="1">
      <c r="A320" s="660" t="s">
        <v>311</v>
      </c>
      <c r="B320" s="661" t="s">
        <v>756</v>
      </c>
      <c r="C320" s="611" t="s">
        <v>673</v>
      </c>
      <c r="D320" s="113" t="s">
        <v>10</v>
      </c>
      <c r="E320" s="191">
        <f>SUM(E322:E323)</f>
        <v>350</v>
      </c>
      <c r="F320" s="191">
        <f t="shared" ref="F320:L320" si="81">SUM(F322:F323)</f>
        <v>0</v>
      </c>
      <c r="G320" s="191">
        <f t="shared" si="81"/>
        <v>0</v>
      </c>
      <c r="H320" s="191">
        <f t="shared" si="81"/>
        <v>319.39999999999998</v>
      </c>
      <c r="I320" s="191">
        <f t="shared" si="81"/>
        <v>0</v>
      </c>
      <c r="J320" s="191">
        <f t="shared" si="81"/>
        <v>30.6</v>
      </c>
      <c r="K320" s="191">
        <f t="shared" si="81"/>
        <v>0</v>
      </c>
      <c r="L320" s="191">
        <f t="shared" si="81"/>
        <v>0</v>
      </c>
      <c r="M320" s="317" t="s">
        <v>334</v>
      </c>
      <c r="N320" s="259"/>
      <c r="O320" s="259"/>
      <c r="P320" s="259"/>
      <c r="Q320" s="259"/>
      <c r="R320" s="662" t="s">
        <v>738</v>
      </c>
      <c r="S320" s="522"/>
      <c r="T320" s="695"/>
      <c r="U320" s="698"/>
    </row>
    <row r="321" spans="1:21" s="2" customFormat="1" ht="25.5" customHeight="1">
      <c r="A321" s="660"/>
      <c r="B321" s="661"/>
      <c r="C321" s="611"/>
      <c r="D321" s="316" t="s">
        <v>2</v>
      </c>
      <c r="E321" s="393"/>
      <c r="F321" s="393"/>
      <c r="G321" s="393"/>
      <c r="H321" s="393"/>
      <c r="I321" s="393"/>
      <c r="J321" s="393"/>
      <c r="K321" s="393"/>
      <c r="L321" s="393"/>
      <c r="M321" s="316"/>
      <c r="N321" s="259"/>
      <c r="O321" s="259"/>
      <c r="P321" s="259"/>
      <c r="Q321" s="259"/>
      <c r="R321" s="662"/>
      <c r="S321" s="577">
        <v>5.2</v>
      </c>
      <c r="T321" s="663" t="s">
        <v>345</v>
      </c>
      <c r="U321" s="666" t="s">
        <v>349</v>
      </c>
    </row>
    <row r="322" spans="1:21" s="2" customFormat="1" ht="13.5" customHeight="1">
      <c r="A322" s="660"/>
      <c r="B322" s="661"/>
      <c r="C322" s="611"/>
      <c r="D322" s="316" t="s">
        <v>5</v>
      </c>
      <c r="E322" s="394">
        <f>F322+H322+J322+L322</f>
        <v>2.8</v>
      </c>
      <c r="F322" s="394">
        <v>0</v>
      </c>
      <c r="G322" s="394" t="s">
        <v>334</v>
      </c>
      <c r="H322" s="394">
        <v>0</v>
      </c>
      <c r="I322" s="394" t="s">
        <v>334</v>
      </c>
      <c r="J322" s="394">
        <v>2.8</v>
      </c>
      <c r="K322" s="394" t="s">
        <v>334</v>
      </c>
      <c r="L322" s="394">
        <v>0</v>
      </c>
      <c r="M322" s="316"/>
      <c r="N322" s="259"/>
      <c r="O322" s="259"/>
      <c r="P322" s="259"/>
      <c r="Q322" s="259"/>
      <c r="R322" s="662"/>
      <c r="S322" s="577"/>
      <c r="T322" s="664"/>
      <c r="U322" s="667"/>
    </row>
    <row r="323" spans="1:21" s="2" customFormat="1" ht="15.75" customHeight="1">
      <c r="A323" s="660"/>
      <c r="B323" s="661"/>
      <c r="C323" s="611"/>
      <c r="D323" s="316" t="s">
        <v>6</v>
      </c>
      <c r="E323" s="394">
        <f>F323+H323+J323+L323</f>
        <v>347.2</v>
      </c>
      <c r="F323" s="394">
        <v>0</v>
      </c>
      <c r="G323" s="394" t="s">
        <v>334</v>
      </c>
      <c r="H323" s="394">
        <v>319.39999999999998</v>
      </c>
      <c r="I323" s="394" t="s">
        <v>334</v>
      </c>
      <c r="J323" s="394">
        <v>27.8</v>
      </c>
      <c r="K323" s="394" t="s">
        <v>334</v>
      </c>
      <c r="L323" s="394">
        <v>0</v>
      </c>
      <c r="M323" s="317" t="s">
        <v>334</v>
      </c>
      <c r="N323" s="259"/>
      <c r="O323" s="259"/>
      <c r="P323" s="259"/>
      <c r="Q323" s="259"/>
      <c r="R323" s="662"/>
      <c r="S323" s="577"/>
      <c r="T323" s="664"/>
      <c r="U323" s="667"/>
    </row>
    <row r="324" spans="1:21" s="2" customFormat="1" ht="17.25" customHeight="1">
      <c r="A324" s="660" t="s">
        <v>312</v>
      </c>
      <c r="B324" s="661" t="s">
        <v>755</v>
      </c>
      <c r="C324" s="611" t="s">
        <v>673</v>
      </c>
      <c r="D324" s="113" t="s">
        <v>10</v>
      </c>
      <c r="E324" s="394">
        <f>E326+E327</f>
        <v>3.3000000000000003</v>
      </c>
      <c r="F324" s="394">
        <f t="shared" ref="F324:L324" si="82">F326+F327</f>
        <v>0</v>
      </c>
      <c r="G324" s="394" t="e">
        <f t="shared" si="82"/>
        <v>#VALUE!</v>
      </c>
      <c r="H324" s="394">
        <f t="shared" si="82"/>
        <v>3.1</v>
      </c>
      <c r="I324" s="394" t="e">
        <f t="shared" si="82"/>
        <v>#VALUE!</v>
      </c>
      <c r="J324" s="394">
        <f t="shared" si="82"/>
        <v>0.2</v>
      </c>
      <c r="K324" s="394" t="e">
        <f t="shared" si="82"/>
        <v>#VALUE!</v>
      </c>
      <c r="L324" s="394">
        <f t="shared" si="82"/>
        <v>0</v>
      </c>
      <c r="M324" s="317" t="s">
        <v>334</v>
      </c>
      <c r="N324" s="259"/>
      <c r="O324" s="259"/>
      <c r="P324" s="259"/>
      <c r="Q324" s="259"/>
      <c r="R324" s="662" t="s">
        <v>739</v>
      </c>
      <c r="S324" s="577"/>
      <c r="T324" s="665"/>
      <c r="U324" s="668"/>
    </row>
    <row r="325" spans="1:21" s="2" customFormat="1" ht="13.5" customHeight="1">
      <c r="A325" s="660"/>
      <c r="B325" s="661"/>
      <c r="C325" s="611"/>
      <c r="D325" s="316" t="s">
        <v>2</v>
      </c>
      <c r="E325" s="394"/>
      <c r="F325" s="393"/>
      <c r="G325" s="393"/>
      <c r="H325" s="393"/>
      <c r="I325" s="393"/>
      <c r="J325" s="393"/>
      <c r="K325" s="393"/>
      <c r="L325" s="393"/>
      <c r="M325" s="316"/>
      <c r="N325" s="259"/>
      <c r="O325" s="259"/>
      <c r="P325" s="259"/>
      <c r="Q325" s="259"/>
      <c r="R325" s="662"/>
      <c r="S325" s="577">
        <v>1.4</v>
      </c>
      <c r="T325" s="663" t="s">
        <v>345</v>
      </c>
      <c r="U325" s="666" t="s">
        <v>349</v>
      </c>
    </row>
    <row r="326" spans="1:21" s="2" customFormat="1" ht="16.5" customHeight="1">
      <c r="A326" s="660"/>
      <c r="B326" s="661"/>
      <c r="C326" s="611"/>
      <c r="D326" s="316" t="s">
        <v>6</v>
      </c>
      <c r="E326" s="394">
        <f t="shared" ref="E326" si="83">F326+H326+J326+L326</f>
        <v>0.1</v>
      </c>
      <c r="F326" s="394">
        <v>0</v>
      </c>
      <c r="G326" s="394" t="s">
        <v>334</v>
      </c>
      <c r="H326" s="394">
        <v>0</v>
      </c>
      <c r="I326" s="394" t="s">
        <v>334</v>
      </c>
      <c r="J326" s="394">
        <v>0.1</v>
      </c>
      <c r="K326" s="394" t="s">
        <v>334</v>
      </c>
      <c r="L326" s="394">
        <v>0</v>
      </c>
      <c r="M326" s="316"/>
      <c r="N326" s="259"/>
      <c r="O326" s="259"/>
      <c r="P326" s="259"/>
      <c r="Q326" s="259"/>
      <c r="R326" s="662"/>
      <c r="S326" s="577"/>
      <c r="T326" s="664"/>
      <c r="U326" s="667"/>
    </row>
    <row r="327" spans="1:21" s="2" customFormat="1" ht="15.75" customHeight="1">
      <c r="A327" s="660"/>
      <c r="B327" s="661"/>
      <c r="C327" s="611"/>
      <c r="D327" s="316" t="s">
        <v>7</v>
      </c>
      <c r="E327" s="394">
        <f>F327+H327+J327+L327</f>
        <v>3.2</v>
      </c>
      <c r="F327" s="394">
        <v>0</v>
      </c>
      <c r="G327" s="394" t="s">
        <v>334</v>
      </c>
      <c r="H327" s="394">
        <v>3.1</v>
      </c>
      <c r="I327" s="394" t="s">
        <v>334</v>
      </c>
      <c r="J327" s="394">
        <v>0.1</v>
      </c>
      <c r="K327" s="394" t="s">
        <v>334</v>
      </c>
      <c r="L327" s="394">
        <v>0</v>
      </c>
      <c r="M327" s="317" t="s">
        <v>334</v>
      </c>
      <c r="N327" s="259"/>
      <c r="O327" s="259"/>
      <c r="P327" s="259"/>
      <c r="Q327" s="259"/>
      <c r="R327" s="662"/>
      <c r="S327" s="577"/>
      <c r="T327" s="664"/>
      <c r="U327" s="667"/>
    </row>
    <row r="328" spans="1:21" s="2" customFormat="1" ht="17.25" customHeight="1">
      <c r="A328" s="660" t="s">
        <v>313</v>
      </c>
      <c r="B328" s="661" t="s">
        <v>754</v>
      </c>
      <c r="C328" s="691" t="s">
        <v>673</v>
      </c>
      <c r="D328" s="113" t="s">
        <v>10</v>
      </c>
      <c r="E328" s="191">
        <f>SUM(E330:E335)</f>
        <v>25.8</v>
      </c>
      <c r="F328" s="191">
        <f t="shared" ref="F328:L328" si="84">SUM(F330:F335)</f>
        <v>0</v>
      </c>
      <c r="G328" s="191">
        <f t="shared" si="84"/>
        <v>0</v>
      </c>
      <c r="H328" s="191">
        <f t="shared" si="84"/>
        <v>25.2</v>
      </c>
      <c r="I328" s="191">
        <f t="shared" si="84"/>
        <v>0</v>
      </c>
      <c r="J328" s="191">
        <f t="shared" si="84"/>
        <v>0.6</v>
      </c>
      <c r="K328" s="191">
        <f t="shared" si="84"/>
        <v>0</v>
      </c>
      <c r="L328" s="191">
        <f t="shared" si="84"/>
        <v>0</v>
      </c>
      <c r="M328" s="317" t="s">
        <v>334</v>
      </c>
      <c r="N328" s="259"/>
      <c r="O328" s="259"/>
      <c r="P328" s="259"/>
      <c r="Q328" s="259"/>
      <c r="R328" s="662" t="s">
        <v>597</v>
      </c>
      <c r="S328" s="577"/>
      <c r="T328" s="665"/>
      <c r="U328" s="668"/>
    </row>
    <row r="329" spans="1:21" s="2" customFormat="1" ht="18.75" customHeight="1">
      <c r="A329" s="660"/>
      <c r="B329" s="661"/>
      <c r="C329" s="691"/>
      <c r="D329" s="316" t="s">
        <v>2</v>
      </c>
      <c r="E329" s="393"/>
      <c r="F329" s="393"/>
      <c r="G329" s="393"/>
      <c r="H329" s="393"/>
      <c r="I329" s="393"/>
      <c r="J329" s="393"/>
      <c r="K329" s="393"/>
      <c r="L329" s="393"/>
      <c r="M329" s="316"/>
      <c r="N329" s="259"/>
      <c r="O329" s="259"/>
      <c r="P329" s="259"/>
      <c r="Q329" s="259"/>
      <c r="R329" s="662"/>
      <c r="S329" s="577">
        <v>208.8</v>
      </c>
      <c r="T329" s="663" t="s">
        <v>364</v>
      </c>
      <c r="U329" s="666" t="s">
        <v>349</v>
      </c>
    </row>
    <row r="330" spans="1:21" s="2" customFormat="1" ht="15.75" customHeight="1">
      <c r="A330" s="660"/>
      <c r="B330" s="661"/>
      <c r="C330" s="691"/>
      <c r="D330" s="316" t="s">
        <v>6</v>
      </c>
      <c r="E330" s="394">
        <f t="shared" ref="E330:E334" si="85">F330+H330+J330+L330</f>
        <v>4.3</v>
      </c>
      <c r="F330" s="394">
        <v>0</v>
      </c>
      <c r="G330" s="394" t="s">
        <v>334</v>
      </c>
      <c r="H330" s="394">
        <v>4.2</v>
      </c>
      <c r="I330" s="394" t="s">
        <v>334</v>
      </c>
      <c r="J330" s="394">
        <v>0.1</v>
      </c>
      <c r="K330" s="394" t="s">
        <v>334</v>
      </c>
      <c r="L330" s="394">
        <v>0</v>
      </c>
      <c r="M330" s="316"/>
      <c r="N330" s="259"/>
      <c r="O330" s="259"/>
      <c r="P330" s="259"/>
      <c r="Q330" s="259"/>
      <c r="R330" s="662"/>
      <c r="S330" s="577"/>
      <c r="T330" s="664"/>
      <c r="U330" s="667"/>
    </row>
    <row r="331" spans="1:21" s="2" customFormat="1" ht="15.75" customHeight="1">
      <c r="A331" s="660"/>
      <c r="B331" s="661"/>
      <c r="C331" s="691"/>
      <c r="D331" s="316" t="s">
        <v>7</v>
      </c>
      <c r="E331" s="394">
        <f t="shared" si="85"/>
        <v>4.3</v>
      </c>
      <c r="F331" s="394">
        <v>0</v>
      </c>
      <c r="G331" s="394" t="s">
        <v>334</v>
      </c>
      <c r="H331" s="394">
        <v>4.2</v>
      </c>
      <c r="I331" s="394" t="s">
        <v>334</v>
      </c>
      <c r="J331" s="394">
        <v>0.1</v>
      </c>
      <c r="K331" s="394" t="s">
        <v>334</v>
      </c>
      <c r="L331" s="394">
        <v>0</v>
      </c>
      <c r="M331" s="316"/>
      <c r="N331" s="259"/>
      <c r="O331" s="259"/>
      <c r="P331" s="259"/>
      <c r="Q331" s="259"/>
      <c r="R331" s="662"/>
      <c r="S331" s="577"/>
      <c r="T331" s="664"/>
      <c r="U331" s="667"/>
    </row>
    <row r="332" spans="1:21" s="2" customFormat="1" ht="15.75" customHeight="1">
      <c r="A332" s="660"/>
      <c r="B332" s="661"/>
      <c r="C332" s="691"/>
      <c r="D332" s="316" t="s">
        <v>11</v>
      </c>
      <c r="E332" s="394">
        <f t="shared" si="85"/>
        <v>4.3</v>
      </c>
      <c r="F332" s="394">
        <v>0</v>
      </c>
      <c r="G332" s="394" t="s">
        <v>334</v>
      </c>
      <c r="H332" s="394">
        <v>4.2</v>
      </c>
      <c r="I332" s="394" t="s">
        <v>334</v>
      </c>
      <c r="J332" s="394">
        <v>0.1</v>
      </c>
      <c r="K332" s="394" t="s">
        <v>334</v>
      </c>
      <c r="L332" s="394">
        <v>0</v>
      </c>
      <c r="M332" s="317" t="s">
        <v>334</v>
      </c>
      <c r="N332" s="259"/>
      <c r="O332" s="259"/>
      <c r="P332" s="259"/>
      <c r="Q332" s="259"/>
      <c r="R332" s="662"/>
      <c r="S332" s="577"/>
      <c r="T332" s="665"/>
      <c r="U332" s="668"/>
    </row>
    <row r="333" spans="1:21" s="2" customFormat="1" ht="15.75" customHeight="1">
      <c r="A333" s="660"/>
      <c r="B333" s="661"/>
      <c r="C333" s="691"/>
      <c r="D333" s="316" t="s">
        <v>12</v>
      </c>
      <c r="E333" s="394">
        <f t="shared" si="85"/>
        <v>4.3</v>
      </c>
      <c r="F333" s="394">
        <v>0</v>
      </c>
      <c r="G333" s="394" t="s">
        <v>334</v>
      </c>
      <c r="H333" s="394">
        <v>4.2</v>
      </c>
      <c r="I333" s="394" t="s">
        <v>334</v>
      </c>
      <c r="J333" s="394">
        <v>0.1</v>
      </c>
      <c r="K333" s="394" t="s">
        <v>334</v>
      </c>
      <c r="L333" s="394">
        <v>0</v>
      </c>
      <c r="M333" s="317" t="s">
        <v>334</v>
      </c>
      <c r="N333" s="259"/>
      <c r="O333" s="259"/>
      <c r="P333" s="259"/>
      <c r="Q333" s="259"/>
      <c r="R333" s="662"/>
      <c r="S333" s="577">
        <v>190.8</v>
      </c>
      <c r="T333" s="663" t="s">
        <v>364</v>
      </c>
      <c r="U333" s="666" t="s">
        <v>349</v>
      </c>
    </row>
    <row r="334" spans="1:21" s="2" customFormat="1" ht="15.75" customHeight="1">
      <c r="A334" s="660"/>
      <c r="B334" s="661"/>
      <c r="C334" s="691"/>
      <c r="D334" s="316" t="s">
        <v>8</v>
      </c>
      <c r="E334" s="394">
        <f t="shared" si="85"/>
        <v>4.3</v>
      </c>
      <c r="F334" s="394">
        <v>0</v>
      </c>
      <c r="G334" s="394" t="s">
        <v>334</v>
      </c>
      <c r="H334" s="394">
        <v>4.2</v>
      </c>
      <c r="I334" s="394" t="s">
        <v>334</v>
      </c>
      <c r="J334" s="394">
        <v>0.1</v>
      </c>
      <c r="K334" s="394" t="s">
        <v>334</v>
      </c>
      <c r="L334" s="394">
        <v>0</v>
      </c>
      <c r="M334" s="317" t="s">
        <v>334</v>
      </c>
      <c r="N334" s="259"/>
      <c r="O334" s="259"/>
      <c r="P334" s="259"/>
      <c r="Q334" s="259"/>
      <c r="R334" s="662"/>
      <c r="S334" s="577"/>
      <c r="T334" s="664"/>
      <c r="U334" s="667"/>
    </row>
    <row r="335" spans="1:21" s="2" customFormat="1" ht="15.75" customHeight="1">
      <c r="A335" s="660"/>
      <c r="B335" s="661"/>
      <c r="C335" s="691"/>
      <c r="D335" s="316" t="s">
        <v>9</v>
      </c>
      <c r="E335" s="394">
        <f>F335+H335+J335+L335</f>
        <v>4.3</v>
      </c>
      <c r="F335" s="394">
        <v>0</v>
      </c>
      <c r="G335" s="394" t="s">
        <v>334</v>
      </c>
      <c r="H335" s="394">
        <v>4.2</v>
      </c>
      <c r="I335" s="394" t="s">
        <v>334</v>
      </c>
      <c r="J335" s="394">
        <v>0.1</v>
      </c>
      <c r="K335" s="394" t="s">
        <v>334</v>
      </c>
      <c r="L335" s="394">
        <v>0</v>
      </c>
      <c r="M335" s="317" t="s">
        <v>334</v>
      </c>
      <c r="N335" s="259"/>
      <c r="O335" s="259"/>
      <c r="P335" s="259"/>
      <c r="Q335" s="259"/>
      <c r="R335" s="662"/>
      <c r="S335" s="577"/>
      <c r="T335" s="664"/>
      <c r="U335" s="667"/>
    </row>
    <row r="336" spans="1:21" s="2" customFormat="1" ht="41.25" customHeight="1">
      <c r="A336" s="660" t="s">
        <v>314</v>
      </c>
      <c r="B336" s="661" t="s">
        <v>753</v>
      </c>
      <c r="C336" s="611" t="s">
        <v>673</v>
      </c>
      <c r="D336" s="113" t="s">
        <v>10</v>
      </c>
      <c r="E336" s="394">
        <f t="shared" ref="E336:E338" si="86">F336+H336+J336+L336</f>
        <v>197</v>
      </c>
      <c r="F336" s="191">
        <f t="shared" ref="F336:L336" si="87">SUM(F338:F339)</f>
        <v>0</v>
      </c>
      <c r="G336" s="191">
        <f t="shared" si="87"/>
        <v>0</v>
      </c>
      <c r="H336" s="191">
        <f t="shared" si="87"/>
        <v>195.3</v>
      </c>
      <c r="I336" s="191">
        <f t="shared" si="87"/>
        <v>0</v>
      </c>
      <c r="J336" s="191">
        <f t="shared" si="87"/>
        <v>1.7000000000000002</v>
      </c>
      <c r="K336" s="191">
        <f t="shared" si="87"/>
        <v>0</v>
      </c>
      <c r="L336" s="191">
        <f t="shared" si="87"/>
        <v>0</v>
      </c>
      <c r="M336" s="317" t="s">
        <v>334</v>
      </c>
      <c r="N336" s="259"/>
      <c r="O336" s="259"/>
      <c r="P336" s="259"/>
      <c r="Q336" s="259"/>
      <c r="R336" s="662" t="s">
        <v>740</v>
      </c>
      <c r="S336" s="577"/>
      <c r="T336" s="665"/>
      <c r="U336" s="668"/>
    </row>
    <row r="337" spans="1:21" s="2" customFormat="1" ht="17.25" customHeight="1">
      <c r="A337" s="660"/>
      <c r="B337" s="661"/>
      <c r="C337" s="611"/>
      <c r="D337" s="316" t="s">
        <v>2</v>
      </c>
      <c r="E337" s="394">
        <f t="shared" si="86"/>
        <v>0</v>
      </c>
      <c r="F337" s="393"/>
      <c r="G337" s="393"/>
      <c r="H337" s="393"/>
      <c r="I337" s="393"/>
      <c r="J337" s="393"/>
      <c r="K337" s="393"/>
      <c r="L337" s="393"/>
      <c r="M337" s="316"/>
      <c r="N337" s="259"/>
      <c r="O337" s="259"/>
      <c r="P337" s="259"/>
      <c r="Q337" s="259"/>
      <c r="R337" s="662"/>
      <c r="S337" s="577">
        <v>30.8</v>
      </c>
      <c r="T337" s="663" t="s">
        <v>364</v>
      </c>
      <c r="U337" s="666" t="s">
        <v>349</v>
      </c>
    </row>
    <row r="338" spans="1:21" s="2" customFormat="1" ht="15" customHeight="1">
      <c r="A338" s="660"/>
      <c r="B338" s="661"/>
      <c r="C338" s="611"/>
      <c r="D338" s="316" t="s">
        <v>6</v>
      </c>
      <c r="E338" s="394">
        <f t="shared" si="86"/>
        <v>0.1</v>
      </c>
      <c r="F338" s="394">
        <v>0</v>
      </c>
      <c r="G338" s="394" t="s">
        <v>334</v>
      </c>
      <c r="H338" s="394">
        <v>0</v>
      </c>
      <c r="I338" s="394" t="s">
        <v>334</v>
      </c>
      <c r="J338" s="394">
        <v>0.1</v>
      </c>
      <c r="K338" s="394" t="s">
        <v>334</v>
      </c>
      <c r="L338" s="394">
        <v>0</v>
      </c>
      <c r="M338" s="317" t="s">
        <v>334</v>
      </c>
      <c r="N338" s="259"/>
      <c r="O338" s="259"/>
      <c r="P338" s="259"/>
      <c r="Q338" s="259"/>
      <c r="R338" s="662"/>
      <c r="S338" s="577"/>
      <c r="T338" s="664"/>
      <c r="U338" s="667"/>
    </row>
    <row r="339" spans="1:21" s="2" customFormat="1" ht="13.5" customHeight="1">
      <c r="A339" s="660"/>
      <c r="B339" s="661"/>
      <c r="C339" s="611"/>
      <c r="D339" s="316" t="s">
        <v>7</v>
      </c>
      <c r="E339" s="394">
        <f>F339+H339+J339+L339</f>
        <v>196.9</v>
      </c>
      <c r="F339" s="394">
        <v>0</v>
      </c>
      <c r="G339" s="394" t="s">
        <v>334</v>
      </c>
      <c r="H339" s="394">
        <v>195.3</v>
      </c>
      <c r="I339" s="394" t="s">
        <v>334</v>
      </c>
      <c r="J339" s="394">
        <v>1.6</v>
      </c>
      <c r="K339" s="394" t="s">
        <v>334</v>
      </c>
      <c r="L339" s="394">
        <v>0</v>
      </c>
      <c r="M339" s="317" t="s">
        <v>334</v>
      </c>
      <c r="N339" s="259"/>
      <c r="O339" s="259"/>
      <c r="P339" s="259"/>
      <c r="Q339" s="259"/>
      <c r="R339" s="662"/>
      <c r="S339" s="577"/>
      <c r="T339" s="664"/>
      <c r="U339" s="667"/>
    </row>
    <row r="340" spans="1:21" s="2" customFormat="1" ht="46.5" customHeight="1">
      <c r="A340" s="660" t="s">
        <v>315</v>
      </c>
      <c r="B340" s="683" t="s">
        <v>752</v>
      </c>
      <c r="C340" s="611" t="s">
        <v>673</v>
      </c>
      <c r="D340" s="113" t="s">
        <v>10</v>
      </c>
      <c r="E340" s="191">
        <f>SUM(E342:E343)</f>
        <v>3</v>
      </c>
      <c r="F340" s="191">
        <f t="shared" ref="F340:L340" si="88">SUM(F342:F343)</f>
        <v>0</v>
      </c>
      <c r="G340" s="191">
        <f t="shared" si="88"/>
        <v>0</v>
      </c>
      <c r="H340" s="191">
        <f t="shared" si="88"/>
        <v>2.8</v>
      </c>
      <c r="I340" s="191">
        <f t="shared" si="88"/>
        <v>0</v>
      </c>
      <c r="J340" s="191">
        <f t="shared" si="88"/>
        <v>0.2</v>
      </c>
      <c r="K340" s="191">
        <f t="shared" si="88"/>
        <v>0</v>
      </c>
      <c r="L340" s="191">
        <f t="shared" si="88"/>
        <v>0</v>
      </c>
      <c r="M340" s="317" t="s">
        <v>334</v>
      </c>
      <c r="N340" s="259"/>
      <c r="O340" s="259"/>
      <c r="P340" s="259"/>
      <c r="Q340" s="259"/>
      <c r="R340" s="662" t="s">
        <v>741</v>
      </c>
      <c r="S340" s="577"/>
      <c r="T340" s="665"/>
      <c r="U340" s="668"/>
    </row>
    <row r="341" spans="1:21" s="2" customFormat="1" ht="16.5" customHeight="1">
      <c r="A341" s="660"/>
      <c r="B341" s="683"/>
      <c r="C341" s="611"/>
      <c r="D341" s="316" t="s">
        <v>2</v>
      </c>
      <c r="E341" s="393"/>
      <c r="F341" s="393"/>
      <c r="G341" s="393"/>
      <c r="H341" s="393"/>
      <c r="I341" s="393"/>
      <c r="J341" s="393"/>
      <c r="K341" s="393"/>
      <c r="L341" s="393"/>
      <c r="M341" s="316"/>
      <c r="N341" s="259"/>
      <c r="O341" s="259"/>
      <c r="P341" s="259"/>
      <c r="Q341" s="259"/>
      <c r="R341" s="662"/>
      <c r="S341" s="647">
        <v>12</v>
      </c>
      <c r="T341" s="663" t="s">
        <v>345</v>
      </c>
      <c r="U341" s="666" t="s">
        <v>349</v>
      </c>
    </row>
    <row r="342" spans="1:21" s="2" customFormat="1" ht="15.75" customHeight="1">
      <c r="A342" s="660"/>
      <c r="B342" s="683"/>
      <c r="C342" s="611"/>
      <c r="D342" s="316" t="s">
        <v>6</v>
      </c>
      <c r="E342" s="394">
        <f>F342+H342+J342+L342</f>
        <v>1.5</v>
      </c>
      <c r="F342" s="394">
        <v>0</v>
      </c>
      <c r="G342" s="394" t="s">
        <v>334</v>
      </c>
      <c r="H342" s="394">
        <v>1.4</v>
      </c>
      <c r="I342" s="394" t="s">
        <v>334</v>
      </c>
      <c r="J342" s="394">
        <v>0.1</v>
      </c>
      <c r="K342" s="394" t="s">
        <v>334</v>
      </c>
      <c r="L342" s="394">
        <v>0</v>
      </c>
      <c r="M342" s="317" t="s">
        <v>334</v>
      </c>
      <c r="N342" s="259"/>
      <c r="O342" s="259"/>
      <c r="P342" s="259"/>
      <c r="Q342" s="259"/>
      <c r="R342" s="662"/>
      <c r="S342" s="647"/>
      <c r="T342" s="664"/>
      <c r="U342" s="667"/>
    </row>
    <row r="343" spans="1:21" s="2" customFormat="1" ht="16.5" customHeight="1">
      <c r="A343" s="660"/>
      <c r="B343" s="683"/>
      <c r="C343" s="611"/>
      <c r="D343" s="316" t="s">
        <v>7</v>
      </c>
      <c r="E343" s="394">
        <f>F343+H343+J343+L343</f>
        <v>1.5</v>
      </c>
      <c r="F343" s="394">
        <v>0</v>
      </c>
      <c r="G343" s="394" t="s">
        <v>334</v>
      </c>
      <c r="H343" s="394">
        <v>1.4</v>
      </c>
      <c r="I343" s="394" t="s">
        <v>334</v>
      </c>
      <c r="J343" s="394">
        <v>0.1</v>
      </c>
      <c r="K343" s="394" t="s">
        <v>334</v>
      </c>
      <c r="L343" s="394">
        <v>0</v>
      </c>
      <c r="M343" s="317" t="s">
        <v>334</v>
      </c>
      <c r="N343" s="259"/>
      <c r="O343" s="259"/>
      <c r="P343" s="259"/>
      <c r="Q343" s="259"/>
      <c r="R343" s="662"/>
      <c r="S343" s="647"/>
      <c r="T343" s="664"/>
      <c r="U343" s="667"/>
    </row>
    <row r="344" spans="1:21" s="2" customFormat="1" ht="16.5" customHeight="1">
      <c r="A344" s="660" t="s">
        <v>316</v>
      </c>
      <c r="B344" s="684" t="s">
        <v>751</v>
      </c>
      <c r="C344" s="611" t="s">
        <v>673</v>
      </c>
      <c r="D344" s="113" t="s">
        <v>10</v>
      </c>
      <c r="E344" s="191">
        <f>SUM(E346:E347)</f>
        <v>99.999999999999986</v>
      </c>
      <c r="F344" s="191">
        <f t="shared" ref="F344:L344" si="89">SUM(F346:F347)</f>
        <v>0</v>
      </c>
      <c r="G344" s="191">
        <f t="shared" si="89"/>
        <v>0</v>
      </c>
      <c r="H344" s="191">
        <f t="shared" si="89"/>
        <v>99.1</v>
      </c>
      <c r="I344" s="191">
        <f t="shared" si="89"/>
        <v>0</v>
      </c>
      <c r="J344" s="191">
        <f t="shared" si="89"/>
        <v>0.9</v>
      </c>
      <c r="K344" s="191">
        <f t="shared" si="89"/>
        <v>0</v>
      </c>
      <c r="L344" s="191">
        <f t="shared" si="89"/>
        <v>0</v>
      </c>
      <c r="M344" s="317" t="s">
        <v>334</v>
      </c>
      <c r="N344" s="259"/>
      <c r="O344" s="259"/>
      <c r="P344" s="259"/>
      <c r="Q344" s="259"/>
      <c r="R344" s="662" t="s">
        <v>742</v>
      </c>
      <c r="S344" s="647"/>
      <c r="T344" s="664"/>
      <c r="U344" s="667"/>
    </row>
    <row r="345" spans="1:21" s="2" customFormat="1" ht="13.5" customHeight="1">
      <c r="A345" s="660"/>
      <c r="B345" s="684"/>
      <c r="C345" s="611"/>
      <c r="D345" s="316" t="s">
        <v>2</v>
      </c>
      <c r="E345" s="394"/>
      <c r="F345" s="393"/>
      <c r="G345" s="393"/>
      <c r="H345" s="393"/>
      <c r="I345" s="393"/>
      <c r="J345" s="393"/>
      <c r="K345" s="393"/>
      <c r="L345" s="393"/>
      <c r="M345" s="316"/>
      <c r="N345" s="259"/>
      <c r="O345" s="259"/>
      <c r="P345" s="259"/>
      <c r="Q345" s="259"/>
      <c r="R345" s="662"/>
      <c r="S345" s="647"/>
      <c r="T345" s="664"/>
      <c r="U345" s="667"/>
    </row>
    <row r="346" spans="1:21" s="2" customFormat="1" ht="13.5" customHeight="1">
      <c r="A346" s="660"/>
      <c r="B346" s="684"/>
      <c r="C346" s="611"/>
      <c r="D346" s="316" t="s">
        <v>7</v>
      </c>
      <c r="E346" s="394">
        <f t="shared" ref="E346" si="90">F346+H346+J346+L346</f>
        <v>0.1</v>
      </c>
      <c r="F346" s="394">
        <v>0</v>
      </c>
      <c r="G346" s="394" t="s">
        <v>334</v>
      </c>
      <c r="H346" s="394">
        <v>0</v>
      </c>
      <c r="I346" s="394" t="s">
        <v>334</v>
      </c>
      <c r="J346" s="394">
        <v>0.1</v>
      </c>
      <c r="K346" s="394" t="s">
        <v>334</v>
      </c>
      <c r="L346" s="394">
        <v>0</v>
      </c>
      <c r="M346" s="317" t="s">
        <v>334</v>
      </c>
      <c r="N346" s="259"/>
      <c r="O346" s="259"/>
      <c r="P346" s="259"/>
      <c r="Q346" s="259"/>
      <c r="R346" s="662"/>
      <c r="S346" s="647"/>
      <c r="T346" s="664"/>
      <c r="U346" s="667"/>
    </row>
    <row r="347" spans="1:21" s="2" customFormat="1" ht="56.25" customHeight="1">
      <c r="A347" s="660"/>
      <c r="B347" s="684"/>
      <c r="C347" s="611"/>
      <c r="D347" s="316" t="s">
        <v>11</v>
      </c>
      <c r="E347" s="394">
        <f>F347+H347+J347+L347</f>
        <v>99.899999999999991</v>
      </c>
      <c r="F347" s="394">
        <v>0</v>
      </c>
      <c r="G347" s="394" t="s">
        <v>334</v>
      </c>
      <c r="H347" s="394">
        <v>99.1</v>
      </c>
      <c r="I347" s="394" t="s">
        <v>334</v>
      </c>
      <c r="J347" s="394">
        <v>0.8</v>
      </c>
      <c r="K347" s="394" t="s">
        <v>334</v>
      </c>
      <c r="L347" s="394">
        <v>0</v>
      </c>
      <c r="M347" s="317" t="s">
        <v>334</v>
      </c>
      <c r="N347" s="259"/>
      <c r="O347" s="259"/>
      <c r="P347" s="259"/>
      <c r="Q347" s="259"/>
      <c r="R347" s="662"/>
      <c r="S347" s="647"/>
      <c r="T347" s="664"/>
      <c r="U347" s="667"/>
    </row>
    <row r="348" spans="1:21" s="2" customFormat="1" ht="17.25" customHeight="1">
      <c r="A348" s="660" t="s">
        <v>317</v>
      </c>
      <c r="B348" s="684" t="s">
        <v>750</v>
      </c>
      <c r="C348" s="611" t="s">
        <v>673</v>
      </c>
      <c r="D348" s="113" t="s">
        <v>10</v>
      </c>
      <c r="E348" s="191">
        <f>SUM(E350:E351)</f>
        <v>42</v>
      </c>
      <c r="F348" s="191">
        <f t="shared" ref="F348:L348" si="91">SUM(F350:F351)</f>
        <v>0</v>
      </c>
      <c r="G348" s="191">
        <f t="shared" si="91"/>
        <v>0</v>
      </c>
      <c r="H348" s="191">
        <f t="shared" si="91"/>
        <v>41.599999999999994</v>
      </c>
      <c r="I348" s="191">
        <f t="shared" si="91"/>
        <v>0</v>
      </c>
      <c r="J348" s="191">
        <f t="shared" si="91"/>
        <v>0.4</v>
      </c>
      <c r="K348" s="191">
        <f t="shared" si="91"/>
        <v>0</v>
      </c>
      <c r="L348" s="191">
        <f t="shared" si="91"/>
        <v>0</v>
      </c>
      <c r="M348" s="317" t="s">
        <v>334</v>
      </c>
      <c r="N348" s="259"/>
      <c r="O348" s="259"/>
      <c r="P348" s="259"/>
      <c r="Q348" s="259"/>
      <c r="R348" s="662" t="s">
        <v>743</v>
      </c>
      <c r="S348" s="647"/>
      <c r="T348" s="665"/>
      <c r="U348" s="668"/>
    </row>
    <row r="349" spans="1:21" s="2" customFormat="1" ht="26.25" customHeight="1">
      <c r="A349" s="660"/>
      <c r="B349" s="684"/>
      <c r="C349" s="611"/>
      <c r="D349" s="316" t="s">
        <v>2</v>
      </c>
      <c r="E349" s="393"/>
      <c r="F349" s="393"/>
      <c r="G349" s="393"/>
      <c r="H349" s="393"/>
      <c r="I349" s="393"/>
      <c r="J349" s="393"/>
      <c r="K349" s="393"/>
      <c r="L349" s="393"/>
      <c r="M349" s="316"/>
      <c r="N349" s="259"/>
      <c r="O349" s="259"/>
      <c r="P349" s="259"/>
      <c r="Q349" s="259"/>
      <c r="R349" s="662"/>
      <c r="S349" s="690">
        <v>12</v>
      </c>
      <c r="T349" s="712" t="s">
        <v>345</v>
      </c>
      <c r="U349" s="714" t="s">
        <v>349</v>
      </c>
    </row>
    <row r="350" spans="1:21" s="2" customFormat="1" ht="18.75" customHeight="1">
      <c r="A350" s="660"/>
      <c r="B350" s="684"/>
      <c r="C350" s="611"/>
      <c r="D350" s="316" t="s">
        <v>7</v>
      </c>
      <c r="E350" s="394">
        <f>F350+H350+J350+L350</f>
        <v>21</v>
      </c>
      <c r="F350" s="394">
        <v>0</v>
      </c>
      <c r="G350" s="394" t="s">
        <v>334</v>
      </c>
      <c r="H350" s="394">
        <v>20.9</v>
      </c>
      <c r="I350" s="394" t="s">
        <v>334</v>
      </c>
      <c r="J350" s="394">
        <v>0.1</v>
      </c>
      <c r="K350" s="394" t="s">
        <v>334</v>
      </c>
      <c r="L350" s="394">
        <v>0</v>
      </c>
      <c r="M350" s="317" t="s">
        <v>334</v>
      </c>
      <c r="N350" s="259"/>
      <c r="O350" s="259"/>
      <c r="P350" s="259"/>
      <c r="Q350" s="259"/>
      <c r="R350" s="662"/>
      <c r="S350" s="690"/>
      <c r="T350" s="713"/>
      <c r="U350" s="715"/>
    </row>
    <row r="351" spans="1:21" s="2" customFormat="1" ht="58.5" customHeight="1">
      <c r="A351" s="660"/>
      <c r="B351" s="684"/>
      <c r="C351" s="611"/>
      <c r="D351" s="316" t="s">
        <v>11</v>
      </c>
      <c r="E351" s="394">
        <f>F351+H351+J351+L351</f>
        <v>21</v>
      </c>
      <c r="F351" s="394">
        <v>0</v>
      </c>
      <c r="G351" s="394" t="s">
        <v>334</v>
      </c>
      <c r="H351" s="394">
        <v>20.7</v>
      </c>
      <c r="I351" s="394" t="s">
        <v>334</v>
      </c>
      <c r="J351" s="394">
        <v>0.3</v>
      </c>
      <c r="K351" s="394" t="s">
        <v>334</v>
      </c>
      <c r="L351" s="394">
        <v>0</v>
      </c>
      <c r="M351" s="317" t="s">
        <v>334</v>
      </c>
      <c r="N351" s="259"/>
      <c r="O351" s="259"/>
      <c r="P351" s="259"/>
      <c r="Q351" s="259"/>
      <c r="R351" s="662"/>
      <c r="S351" s="690"/>
      <c r="T351" s="713"/>
      <c r="U351" s="715"/>
    </row>
    <row r="352" spans="1:21" s="2" customFormat="1" ht="18.75" customHeight="1">
      <c r="A352" s="660" t="s">
        <v>318</v>
      </c>
      <c r="B352" s="684" t="s">
        <v>749</v>
      </c>
      <c r="C352" s="611" t="s">
        <v>673</v>
      </c>
      <c r="D352" s="335" t="s">
        <v>30</v>
      </c>
      <c r="E352" s="191">
        <f>SUM(E354:E355)</f>
        <v>3.0000000000000004</v>
      </c>
      <c r="F352" s="191">
        <f t="shared" ref="F352:L352" si="92">SUM(F354:F355)</f>
        <v>0</v>
      </c>
      <c r="G352" s="191">
        <f t="shared" si="92"/>
        <v>0</v>
      </c>
      <c r="H352" s="191">
        <f t="shared" si="92"/>
        <v>2.1</v>
      </c>
      <c r="I352" s="191">
        <f t="shared" si="92"/>
        <v>0</v>
      </c>
      <c r="J352" s="191">
        <f t="shared" si="92"/>
        <v>0.9</v>
      </c>
      <c r="K352" s="191">
        <f t="shared" si="92"/>
        <v>0</v>
      </c>
      <c r="L352" s="191">
        <f t="shared" si="92"/>
        <v>0</v>
      </c>
      <c r="M352" s="317" t="s">
        <v>334</v>
      </c>
      <c r="N352" s="259"/>
      <c r="O352" s="259"/>
      <c r="P352" s="259"/>
      <c r="Q352" s="259"/>
      <c r="R352" s="662" t="s">
        <v>744</v>
      </c>
      <c r="S352" s="690"/>
      <c r="T352" s="713"/>
      <c r="U352" s="715"/>
    </row>
    <row r="353" spans="1:21" s="2" customFormat="1" ht="18.75" customHeight="1">
      <c r="A353" s="660"/>
      <c r="B353" s="684"/>
      <c r="C353" s="611"/>
      <c r="D353" s="336" t="s">
        <v>2</v>
      </c>
      <c r="E353" s="393"/>
      <c r="F353" s="393"/>
      <c r="G353" s="393"/>
      <c r="H353" s="393"/>
      <c r="I353" s="393"/>
      <c r="J353" s="393"/>
      <c r="K353" s="393"/>
      <c r="L353" s="393"/>
      <c r="M353" s="316"/>
      <c r="N353" s="259"/>
      <c r="O353" s="259"/>
      <c r="P353" s="259"/>
      <c r="Q353" s="259"/>
      <c r="R353" s="662"/>
      <c r="S353" s="690"/>
      <c r="T353" s="713"/>
      <c r="U353" s="715"/>
    </row>
    <row r="354" spans="1:21" s="2" customFormat="1" ht="18.75" customHeight="1">
      <c r="A354" s="660"/>
      <c r="B354" s="684"/>
      <c r="C354" s="611"/>
      <c r="D354" s="316" t="s">
        <v>7</v>
      </c>
      <c r="E354" s="394">
        <f>F354+H354+J354+L354</f>
        <v>0.1</v>
      </c>
      <c r="F354" s="394">
        <v>0</v>
      </c>
      <c r="G354" s="394" t="s">
        <v>334</v>
      </c>
      <c r="H354" s="394">
        <v>0</v>
      </c>
      <c r="I354" s="394" t="s">
        <v>334</v>
      </c>
      <c r="J354" s="394">
        <v>0.1</v>
      </c>
      <c r="K354" s="394" t="s">
        <v>334</v>
      </c>
      <c r="L354" s="394">
        <v>0</v>
      </c>
      <c r="M354" s="317" t="s">
        <v>334</v>
      </c>
      <c r="N354" s="259"/>
      <c r="O354" s="259"/>
      <c r="P354" s="259"/>
      <c r="Q354" s="259"/>
      <c r="R354" s="662"/>
      <c r="S354" s="690"/>
      <c r="T354" s="713"/>
      <c r="U354" s="715"/>
    </row>
    <row r="355" spans="1:21" s="2" customFormat="1" ht="18" customHeight="1">
      <c r="A355" s="660"/>
      <c r="B355" s="684"/>
      <c r="C355" s="611"/>
      <c r="D355" s="316" t="s">
        <v>11</v>
      </c>
      <c r="E355" s="394">
        <f>F355+H355+J355+L355</f>
        <v>2.9000000000000004</v>
      </c>
      <c r="F355" s="394">
        <v>0</v>
      </c>
      <c r="G355" s="394" t="s">
        <v>334</v>
      </c>
      <c r="H355" s="394">
        <v>2.1</v>
      </c>
      <c r="I355" s="394" t="s">
        <v>334</v>
      </c>
      <c r="J355" s="394">
        <v>0.8</v>
      </c>
      <c r="K355" s="394" t="s">
        <v>334</v>
      </c>
      <c r="L355" s="394">
        <v>0</v>
      </c>
      <c r="M355" s="317" t="s">
        <v>334</v>
      </c>
      <c r="N355" s="259"/>
      <c r="O355" s="259"/>
      <c r="P355" s="259"/>
      <c r="Q355" s="259"/>
      <c r="R355" s="662"/>
      <c r="S355" s="690"/>
      <c r="T355" s="713"/>
      <c r="U355" s="715"/>
    </row>
    <row r="356" spans="1:21" s="2" customFormat="1" ht="24" customHeight="1">
      <c r="A356" s="660" t="s">
        <v>176</v>
      </c>
      <c r="B356" s="725" t="s">
        <v>748</v>
      </c>
      <c r="C356" s="691" t="s">
        <v>673</v>
      </c>
      <c r="D356" s="335" t="s">
        <v>30</v>
      </c>
      <c r="E356" s="394">
        <f t="shared" ref="E356:E365" si="93">F356+H356+J356+L356</f>
        <v>12</v>
      </c>
      <c r="F356" s="191">
        <f t="shared" ref="F356:L356" si="94">SUM(F358:F366)</f>
        <v>0</v>
      </c>
      <c r="G356" s="191">
        <f t="shared" si="94"/>
        <v>0</v>
      </c>
      <c r="H356" s="191">
        <f t="shared" si="94"/>
        <v>11.4</v>
      </c>
      <c r="I356" s="191">
        <f t="shared" si="94"/>
        <v>0</v>
      </c>
      <c r="J356" s="191">
        <f t="shared" si="94"/>
        <v>0.6</v>
      </c>
      <c r="K356" s="191">
        <f t="shared" si="94"/>
        <v>0</v>
      </c>
      <c r="L356" s="191">
        <f t="shared" si="94"/>
        <v>0</v>
      </c>
      <c r="M356" s="317" t="s">
        <v>334</v>
      </c>
      <c r="N356" s="259"/>
      <c r="O356" s="259"/>
      <c r="P356" s="259"/>
      <c r="Q356" s="259"/>
      <c r="R356" s="679" t="s">
        <v>745</v>
      </c>
      <c r="S356" s="315"/>
      <c r="T356" s="315"/>
      <c r="U356" s="337"/>
    </row>
    <row r="357" spans="1:21" s="2" customFormat="1" ht="27" hidden="1" customHeight="1">
      <c r="A357" s="660"/>
      <c r="B357" s="725"/>
      <c r="C357" s="691"/>
      <c r="D357" s="336" t="s">
        <v>2</v>
      </c>
      <c r="E357" s="394">
        <f t="shared" si="93"/>
        <v>0</v>
      </c>
      <c r="F357" s="393"/>
      <c r="G357" s="393"/>
      <c r="H357" s="393"/>
      <c r="I357" s="393"/>
      <c r="J357" s="393"/>
      <c r="K357" s="393"/>
      <c r="L357" s="393"/>
      <c r="M357" s="316"/>
      <c r="N357" s="259"/>
      <c r="O357" s="259"/>
      <c r="P357" s="259"/>
      <c r="Q357" s="259"/>
      <c r="R357" s="680"/>
      <c r="S357" s="315"/>
      <c r="T357" s="315"/>
      <c r="U357" s="337"/>
    </row>
    <row r="358" spans="1:21" s="2" customFormat="1" ht="27" hidden="1" customHeight="1">
      <c r="A358" s="660"/>
      <c r="B358" s="725"/>
      <c r="C358" s="691"/>
      <c r="D358" s="316" t="s">
        <v>6</v>
      </c>
      <c r="E358" s="394">
        <f t="shared" si="93"/>
        <v>0</v>
      </c>
      <c r="F358" s="394">
        <v>0</v>
      </c>
      <c r="G358" s="394" t="s">
        <v>334</v>
      </c>
      <c r="H358" s="394">
        <v>0</v>
      </c>
      <c r="I358" s="394" t="s">
        <v>334</v>
      </c>
      <c r="J358" s="394">
        <v>0</v>
      </c>
      <c r="K358" s="394" t="s">
        <v>334</v>
      </c>
      <c r="L358" s="394">
        <v>0</v>
      </c>
      <c r="M358" s="317" t="s">
        <v>334</v>
      </c>
      <c r="N358" s="259"/>
      <c r="O358" s="259"/>
      <c r="P358" s="259"/>
      <c r="Q358" s="259"/>
      <c r="R358" s="680"/>
      <c r="S358" s="315"/>
      <c r="T358" s="315"/>
      <c r="U358" s="337"/>
    </row>
    <row r="359" spans="1:21" s="2" customFormat="1" ht="27" hidden="1" customHeight="1">
      <c r="A359" s="660"/>
      <c r="B359" s="725"/>
      <c r="C359" s="691"/>
      <c r="D359" s="316" t="s">
        <v>7</v>
      </c>
      <c r="E359" s="394">
        <f t="shared" si="93"/>
        <v>0</v>
      </c>
      <c r="F359" s="394">
        <v>0</v>
      </c>
      <c r="G359" s="394" t="s">
        <v>334</v>
      </c>
      <c r="H359" s="394">
        <v>0</v>
      </c>
      <c r="I359" s="394" t="s">
        <v>334</v>
      </c>
      <c r="J359" s="394">
        <v>0</v>
      </c>
      <c r="K359" s="394" t="s">
        <v>334</v>
      </c>
      <c r="L359" s="394">
        <v>0</v>
      </c>
      <c r="M359" s="317" t="s">
        <v>334</v>
      </c>
      <c r="N359" s="259"/>
      <c r="O359" s="259"/>
      <c r="P359" s="259"/>
      <c r="Q359" s="259"/>
      <c r="R359" s="680"/>
      <c r="S359" s="315"/>
      <c r="T359" s="315"/>
      <c r="U359" s="337"/>
    </row>
    <row r="360" spans="1:21" s="2" customFormat="1" ht="27" hidden="1" customHeight="1">
      <c r="A360" s="660"/>
      <c r="B360" s="725"/>
      <c r="C360" s="691"/>
      <c r="D360" s="316" t="s">
        <v>11</v>
      </c>
      <c r="E360" s="394">
        <f t="shared" si="93"/>
        <v>0</v>
      </c>
      <c r="F360" s="394">
        <v>0</v>
      </c>
      <c r="G360" s="394" t="s">
        <v>334</v>
      </c>
      <c r="H360" s="394">
        <v>0</v>
      </c>
      <c r="I360" s="394" t="s">
        <v>334</v>
      </c>
      <c r="J360" s="394">
        <v>0</v>
      </c>
      <c r="K360" s="394" t="s">
        <v>334</v>
      </c>
      <c r="L360" s="394">
        <v>0</v>
      </c>
      <c r="M360" s="317" t="s">
        <v>334</v>
      </c>
      <c r="N360" s="259"/>
      <c r="O360" s="259"/>
      <c r="P360" s="259"/>
      <c r="Q360" s="259"/>
      <c r="R360" s="680"/>
      <c r="S360" s="315"/>
      <c r="T360" s="315"/>
      <c r="U360" s="337"/>
    </row>
    <row r="361" spans="1:21" s="2" customFormat="1" ht="15.75" customHeight="1">
      <c r="A361" s="660"/>
      <c r="B361" s="725"/>
      <c r="C361" s="691"/>
      <c r="D361" s="316" t="s">
        <v>6</v>
      </c>
      <c r="E361" s="394">
        <f t="shared" si="93"/>
        <v>2</v>
      </c>
      <c r="F361" s="394">
        <v>0</v>
      </c>
      <c r="G361" s="394"/>
      <c r="H361" s="394">
        <v>1.9</v>
      </c>
      <c r="I361" s="394"/>
      <c r="J361" s="394">
        <v>0.1</v>
      </c>
      <c r="K361" s="394"/>
      <c r="L361" s="394">
        <v>0</v>
      </c>
      <c r="M361" s="317"/>
      <c r="N361" s="259"/>
      <c r="O361" s="259"/>
      <c r="P361" s="259"/>
      <c r="Q361" s="259"/>
      <c r="R361" s="680"/>
      <c r="S361" s="315"/>
      <c r="T361" s="315"/>
      <c r="U361" s="337"/>
    </row>
    <row r="362" spans="1:21" s="2" customFormat="1" ht="15" customHeight="1">
      <c r="A362" s="660"/>
      <c r="B362" s="725"/>
      <c r="C362" s="691"/>
      <c r="D362" s="316" t="s">
        <v>7</v>
      </c>
      <c r="E362" s="394">
        <f t="shared" si="93"/>
        <v>2</v>
      </c>
      <c r="F362" s="394">
        <v>0</v>
      </c>
      <c r="G362" s="394"/>
      <c r="H362" s="394">
        <v>1.9</v>
      </c>
      <c r="I362" s="394"/>
      <c r="J362" s="394">
        <v>0.1</v>
      </c>
      <c r="K362" s="394"/>
      <c r="L362" s="394">
        <v>0</v>
      </c>
      <c r="M362" s="317"/>
      <c r="N362" s="259"/>
      <c r="O362" s="259"/>
      <c r="P362" s="259"/>
      <c r="Q362" s="259"/>
      <c r="R362" s="680"/>
      <c r="S362" s="315"/>
      <c r="T362" s="315"/>
      <c r="U362" s="337"/>
    </row>
    <row r="363" spans="1:21" s="2" customFormat="1" ht="15" customHeight="1">
      <c r="A363" s="660"/>
      <c r="B363" s="725"/>
      <c r="C363" s="691"/>
      <c r="D363" s="316" t="s">
        <v>11</v>
      </c>
      <c r="E363" s="394">
        <f t="shared" si="93"/>
        <v>2</v>
      </c>
      <c r="F363" s="394">
        <v>0</v>
      </c>
      <c r="G363" s="394"/>
      <c r="H363" s="394">
        <v>1.9</v>
      </c>
      <c r="I363" s="394"/>
      <c r="J363" s="394">
        <v>0.1</v>
      </c>
      <c r="K363" s="394"/>
      <c r="L363" s="394">
        <v>0</v>
      </c>
      <c r="M363" s="317"/>
      <c r="N363" s="259"/>
      <c r="O363" s="259"/>
      <c r="P363" s="259"/>
      <c r="Q363" s="259"/>
      <c r="R363" s="680"/>
      <c r="S363" s="315"/>
      <c r="T363" s="315"/>
      <c r="U363" s="337"/>
    </row>
    <row r="364" spans="1:21" s="2" customFormat="1" ht="14.25" customHeight="1">
      <c r="A364" s="660"/>
      <c r="B364" s="725"/>
      <c r="C364" s="691"/>
      <c r="D364" s="316" t="s">
        <v>12</v>
      </c>
      <c r="E364" s="394">
        <f t="shared" si="93"/>
        <v>2</v>
      </c>
      <c r="F364" s="394">
        <v>0</v>
      </c>
      <c r="G364" s="394" t="s">
        <v>334</v>
      </c>
      <c r="H364" s="394">
        <v>1.9</v>
      </c>
      <c r="I364" s="394" t="s">
        <v>334</v>
      </c>
      <c r="J364" s="394">
        <v>0.1</v>
      </c>
      <c r="K364" s="394" t="s">
        <v>334</v>
      </c>
      <c r="L364" s="394">
        <v>0</v>
      </c>
      <c r="M364" s="317" t="s">
        <v>334</v>
      </c>
      <c r="N364" s="259"/>
      <c r="O364" s="259"/>
      <c r="P364" s="259"/>
      <c r="Q364" s="259"/>
      <c r="R364" s="680"/>
      <c r="S364" s="338"/>
      <c r="T364" s="339"/>
      <c r="U364" s="337"/>
    </row>
    <row r="365" spans="1:21" s="2" customFormat="1" ht="15.75" customHeight="1">
      <c r="A365" s="660"/>
      <c r="B365" s="725"/>
      <c r="C365" s="691"/>
      <c r="D365" s="316" t="s">
        <v>8</v>
      </c>
      <c r="E365" s="394">
        <f t="shared" si="93"/>
        <v>2</v>
      </c>
      <c r="F365" s="394">
        <v>0</v>
      </c>
      <c r="G365" s="394" t="s">
        <v>334</v>
      </c>
      <c r="H365" s="394">
        <v>1.9</v>
      </c>
      <c r="I365" s="394" t="s">
        <v>334</v>
      </c>
      <c r="J365" s="394">
        <v>0.1</v>
      </c>
      <c r="K365" s="394" t="s">
        <v>334</v>
      </c>
      <c r="L365" s="394">
        <v>0</v>
      </c>
      <c r="M365" s="317" t="s">
        <v>334</v>
      </c>
      <c r="N365" s="259"/>
      <c r="O365" s="259"/>
      <c r="P365" s="259"/>
      <c r="Q365" s="259"/>
      <c r="R365" s="680"/>
      <c r="S365" s="338"/>
      <c r="T365" s="339"/>
      <c r="U365" s="337"/>
    </row>
    <row r="366" spans="1:21" s="2" customFormat="1" ht="15" customHeight="1">
      <c r="A366" s="660"/>
      <c r="B366" s="725"/>
      <c r="C366" s="691"/>
      <c r="D366" s="316" t="s">
        <v>9</v>
      </c>
      <c r="E366" s="394">
        <f>F366+H366+J366+L366</f>
        <v>2</v>
      </c>
      <c r="F366" s="394">
        <v>0</v>
      </c>
      <c r="G366" s="394" t="s">
        <v>334</v>
      </c>
      <c r="H366" s="394">
        <v>1.9</v>
      </c>
      <c r="I366" s="394" t="s">
        <v>334</v>
      </c>
      <c r="J366" s="394">
        <v>0.1</v>
      </c>
      <c r="K366" s="394" t="s">
        <v>334</v>
      </c>
      <c r="L366" s="394">
        <v>0</v>
      </c>
      <c r="M366" s="317" t="s">
        <v>334</v>
      </c>
      <c r="N366" s="259"/>
      <c r="O366" s="259"/>
      <c r="P366" s="259"/>
      <c r="Q366" s="259"/>
      <c r="R366" s="681"/>
      <c r="S366" s="338"/>
      <c r="T366" s="339"/>
      <c r="U366" s="337"/>
    </row>
    <row r="367" spans="1:21" s="2" customFormat="1">
      <c r="A367" s="660" t="s">
        <v>449</v>
      </c>
      <c r="B367" s="725" t="s">
        <v>747</v>
      </c>
      <c r="C367" s="691" t="s">
        <v>673</v>
      </c>
      <c r="D367" s="335" t="s">
        <v>30</v>
      </c>
      <c r="E367" s="191">
        <f>SUM(E369:E374)</f>
        <v>3</v>
      </c>
      <c r="F367" s="191">
        <f t="shared" ref="F367:L367" si="95">SUM(F369:F374)</f>
        <v>0</v>
      </c>
      <c r="G367" s="191">
        <f t="shared" si="95"/>
        <v>0</v>
      </c>
      <c r="H367" s="191">
        <f t="shared" si="95"/>
        <v>2.4</v>
      </c>
      <c r="I367" s="191">
        <f t="shared" si="95"/>
        <v>0</v>
      </c>
      <c r="J367" s="191">
        <f t="shared" si="95"/>
        <v>0.6</v>
      </c>
      <c r="K367" s="191">
        <f t="shared" si="95"/>
        <v>0</v>
      </c>
      <c r="L367" s="191">
        <f t="shared" si="95"/>
        <v>0</v>
      </c>
      <c r="M367" s="316"/>
      <c r="N367" s="259"/>
      <c r="O367" s="259"/>
      <c r="P367" s="259"/>
      <c r="Q367" s="259"/>
      <c r="R367" s="679" t="s">
        <v>746</v>
      </c>
      <c r="S367" s="338"/>
      <c r="T367" s="339"/>
      <c r="U367" s="337"/>
    </row>
    <row r="368" spans="1:21" s="2" customFormat="1">
      <c r="A368" s="660"/>
      <c r="B368" s="725"/>
      <c r="C368" s="691"/>
      <c r="D368" s="336" t="s">
        <v>2</v>
      </c>
      <c r="E368" s="393"/>
      <c r="F368" s="393"/>
      <c r="G368" s="393"/>
      <c r="H368" s="393"/>
      <c r="I368" s="393"/>
      <c r="J368" s="393"/>
      <c r="K368" s="393"/>
      <c r="L368" s="393"/>
      <c r="M368" s="316"/>
      <c r="N368" s="259"/>
      <c r="O368" s="259"/>
      <c r="P368" s="259"/>
      <c r="Q368" s="259"/>
      <c r="R368" s="680"/>
      <c r="S368" s="338"/>
      <c r="T368" s="339"/>
      <c r="U368" s="337"/>
    </row>
    <row r="369" spans="1:21" s="2" customFormat="1">
      <c r="A369" s="660"/>
      <c r="B369" s="725"/>
      <c r="C369" s="691"/>
      <c r="D369" s="316" t="s">
        <v>6</v>
      </c>
      <c r="E369" s="394">
        <f t="shared" ref="E369:E373" si="96">F369+H369+J369+L369</f>
        <v>0.5</v>
      </c>
      <c r="F369" s="394">
        <v>0</v>
      </c>
      <c r="G369" s="394" t="s">
        <v>334</v>
      </c>
      <c r="H369" s="394">
        <v>0.4</v>
      </c>
      <c r="I369" s="394" t="s">
        <v>334</v>
      </c>
      <c r="J369" s="394">
        <v>0.1</v>
      </c>
      <c r="K369" s="394" t="s">
        <v>334</v>
      </c>
      <c r="L369" s="394">
        <v>0</v>
      </c>
      <c r="M369" s="317" t="s">
        <v>334</v>
      </c>
      <c r="N369" s="259"/>
      <c r="O369" s="259"/>
      <c r="P369" s="259"/>
      <c r="Q369" s="259"/>
      <c r="R369" s="680"/>
      <c r="S369" s="338"/>
      <c r="T369" s="339"/>
      <c r="U369" s="337"/>
    </row>
    <row r="370" spans="1:21" s="2" customFormat="1">
      <c r="A370" s="660"/>
      <c r="B370" s="725"/>
      <c r="C370" s="691"/>
      <c r="D370" s="316" t="s">
        <v>7</v>
      </c>
      <c r="E370" s="394">
        <f t="shared" si="96"/>
        <v>0.5</v>
      </c>
      <c r="F370" s="394">
        <v>0</v>
      </c>
      <c r="G370" s="394" t="s">
        <v>334</v>
      </c>
      <c r="H370" s="394">
        <v>0.4</v>
      </c>
      <c r="I370" s="394" t="s">
        <v>334</v>
      </c>
      <c r="J370" s="394">
        <v>0.1</v>
      </c>
      <c r="K370" s="394" t="s">
        <v>334</v>
      </c>
      <c r="L370" s="394">
        <v>0</v>
      </c>
      <c r="M370" s="317" t="s">
        <v>334</v>
      </c>
      <c r="N370" s="259"/>
      <c r="O370" s="259"/>
      <c r="P370" s="259"/>
      <c r="Q370" s="259"/>
      <c r="R370" s="680"/>
      <c r="S370" s="338"/>
      <c r="T370" s="339"/>
      <c r="U370" s="337"/>
    </row>
    <row r="371" spans="1:21" s="2" customFormat="1">
      <c r="A371" s="660"/>
      <c r="B371" s="725"/>
      <c r="C371" s="691"/>
      <c r="D371" s="316" t="s">
        <v>11</v>
      </c>
      <c r="E371" s="394">
        <f t="shared" si="96"/>
        <v>0.5</v>
      </c>
      <c r="F371" s="394">
        <v>0</v>
      </c>
      <c r="G371" s="394" t="s">
        <v>334</v>
      </c>
      <c r="H371" s="394">
        <v>0.4</v>
      </c>
      <c r="I371" s="394" t="s">
        <v>334</v>
      </c>
      <c r="J371" s="394">
        <v>0.1</v>
      </c>
      <c r="K371" s="394" t="s">
        <v>334</v>
      </c>
      <c r="L371" s="394">
        <v>0</v>
      </c>
      <c r="M371" s="317" t="s">
        <v>334</v>
      </c>
      <c r="N371" s="259"/>
      <c r="O371" s="259"/>
      <c r="P371" s="259"/>
      <c r="Q371" s="259"/>
      <c r="R371" s="680"/>
      <c r="S371" s="338"/>
      <c r="T371" s="339"/>
      <c r="U371" s="337"/>
    </row>
    <row r="372" spans="1:21" s="2" customFormat="1">
      <c r="A372" s="660"/>
      <c r="B372" s="725"/>
      <c r="C372" s="691"/>
      <c r="D372" s="316" t="s">
        <v>12</v>
      </c>
      <c r="E372" s="394">
        <f t="shared" si="96"/>
        <v>0.5</v>
      </c>
      <c r="F372" s="394">
        <v>0</v>
      </c>
      <c r="G372" s="394" t="s">
        <v>334</v>
      </c>
      <c r="H372" s="394">
        <v>0.4</v>
      </c>
      <c r="I372" s="394" t="s">
        <v>334</v>
      </c>
      <c r="J372" s="394">
        <v>0.1</v>
      </c>
      <c r="K372" s="394" t="s">
        <v>334</v>
      </c>
      <c r="L372" s="394">
        <v>0</v>
      </c>
      <c r="M372" s="317" t="s">
        <v>334</v>
      </c>
      <c r="N372" s="259"/>
      <c r="O372" s="259"/>
      <c r="P372" s="259"/>
      <c r="Q372" s="259"/>
      <c r="R372" s="680"/>
      <c r="S372" s="338"/>
      <c r="T372" s="339"/>
      <c r="U372" s="337"/>
    </row>
    <row r="373" spans="1:21" s="2" customFormat="1">
      <c r="A373" s="660"/>
      <c r="B373" s="725"/>
      <c r="C373" s="691"/>
      <c r="D373" s="316" t="s">
        <v>8</v>
      </c>
      <c r="E373" s="394">
        <f t="shared" si="96"/>
        <v>0.5</v>
      </c>
      <c r="F373" s="394">
        <v>0</v>
      </c>
      <c r="G373" s="394" t="s">
        <v>334</v>
      </c>
      <c r="H373" s="394">
        <v>0.4</v>
      </c>
      <c r="I373" s="394" t="s">
        <v>334</v>
      </c>
      <c r="J373" s="394">
        <v>0.1</v>
      </c>
      <c r="K373" s="394" t="s">
        <v>334</v>
      </c>
      <c r="L373" s="394">
        <v>0</v>
      </c>
      <c r="M373" s="317" t="s">
        <v>334</v>
      </c>
      <c r="N373" s="259"/>
      <c r="O373" s="259"/>
      <c r="P373" s="259"/>
      <c r="Q373" s="259"/>
      <c r="R373" s="680"/>
      <c r="S373" s="338"/>
      <c r="T373" s="339"/>
      <c r="U373" s="337"/>
    </row>
    <row r="374" spans="1:21" s="2" customFormat="1" ht="21" customHeight="1">
      <c r="A374" s="660"/>
      <c r="B374" s="725"/>
      <c r="C374" s="691"/>
      <c r="D374" s="316" t="s">
        <v>9</v>
      </c>
      <c r="E374" s="394">
        <f>F374+H374+J374+L374</f>
        <v>0.5</v>
      </c>
      <c r="F374" s="394">
        <v>0</v>
      </c>
      <c r="G374" s="394" t="s">
        <v>334</v>
      </c>
      <c r="H374" s="394">
        <v>0.4</v>
      </c>
      <c r="I374" s="394" t="s">
        <v>334</v>
      </c>
      <c r="J374" s="394">
        <v>0.1</v>
      </c>
      <c r="K374" s="394" t="s">
        <v>334</v>
      </c>
      <c r="L374" s="394">
        <v>0</v>
      </c>
      <c r="M374" s="317" t="s">
        <v>334</v>
      </c>
      <c r="N374" s="259"/>
      <c r="O374" s="259"/>
      <c r="P374" s="259"/>
      <c r="Q374" s="259"/>
      <c r="R374" s="681"/>
      <c r="S374" s="338"/>
      <c r="T374" s="339"/>
      <c r="U374" s="337"/>
    </row>
    <row r="375" spans="1:21" s="2" customFormat="1" ht="15.75" customHeight="1">
      <c r="A375" s="726" t="s">
        <v>240</v>
      </c>
      <c r="B375" s="727"/>
      <c r="C375" s="728"/>
      <c r="D375" s="113" t="s">
        <v>10</v>
      </c>
      <c r="E375" s="140">
        <f>E377+E378+E379+E380+E381+E382+E383+E384+E385</f>
        <v>742.2949285599999</v>
      </c>
      <c r="F375" s="140">
        <f t="shared" ref="F375:L375" si="97">F377+F378+F379+F380+F381+F382+F383+F384+F385</f>
        <v>0</v>
      </c>
      <c r="G375" s="140" t="e">
        <f t="shared" si="97"/>
        <v>#VALUE!</v>
      </c>
      <c r="H375" s="140">
        <f t="shared" si="97"/>
        <v>702.08849348999979</v>
      </c>
      <c r="I375" s="140" t="e">
        <f t="shared" si="97"/>
        <v>#VALUE!</v>
      </c>
      <c r="J375" s="140">
        <f t="shared" si="97"/>
        <v>40.206435070000005</v>
      </c>
      <c r="K375" s="140" t="e">
        <f t="shared" si="97"/>
        <v>#VALUE!</v>
      </c>
      <c r="L375" s="140">
        <f t="shared" si="97"/>
        <v>0</v>
      </c>
      <c r="M375" s="192">
        <v>0</v>
      </c>
      <c r="N375" s="205"/>
      <c r="O375" s="205"/>
      <c r="P375" s="205"/>
      <c r="Q375" s="205"/>
      <c r="R375" s="735"/>
      <c r="S375" s="340"/>
      <c r="T375" s="340"/>
    </row>
    <row r="376" spans="1:21" s="14" customFormat="1">
      <c r="A376" s="729"/>
      <c r="B376" s="730"/>
      <c r="C376" s="731"/>
      <c r="D376" s="216" t="s">
        <v>2</v>
      </c>
      <c r="E376" s="393"/>
      <c r="F376" s="393"/>
      <c r="G376" s="393"/>
      <c r="H376" s="393"/>
      <c r="I376" s="393"/>
      <c r="J376" s="393"/>
      <c r="K376" s="393"/>
      <c r="L376" s="393"/>
      <c r="M376" s="216"/>
      <c r="N376" s="280"/>
      <c r="O376" s="280"/>
      <c r="P376" s="280"/>
      <c r="Q376" s="280"/>
      <c r="R376" s="736"/>
      <c r="S376" s="281"/>
      <c r="T376" s="281"/>
    </row>
    <row r="377" spans="1:21" s="14" customFormat="1">
      <c r="A377" s="729"/>
      <c r="B377" s="730"/>
      <c r="C377" s="731"/>
      <c r="D377" s="216" t="s">
        <v>3</v>
      </c>
      <c r="E377" s="394">
        <f>F377+H377+J377+L377</f>
        <v>4.08</v>
      </c>
      <c r="F377" s="394">
        <f>F290</f>
        <v>0</v>
      </c>
      <c r="G377" s="394" t="str">
        <f t="shared" ref="G377:L377" si="98">G290</f>
        <v>-</v>
      </c>
      <c r="H377" s="394">
        <f t="shared" si="98"/>
        <v>3.96</v>
      </c>
      <c r="I377" s="394" t="str">
        <f t="shared" si="98"/>
        <v>+</v>
      </c>
      <c r="J377" s="394">
        <f t="shared" si="98"/>
        <v>0.12</v>
      </c>
      <c r="K377" s="394" t="str">
        <f t="shared" si="98"/>
        <v>+</v>
      </c>
      <c r="L377" s="394">
        <f t="shared" si="98"/>
        <v>0</v>
      </c>
      <c r="M377" s="143">
        <v>0</v>
      </c>
      <c r="N377" s="280"/>
      <c r="O377" s="280"/>
      <c r="P377" s="280"/>
      <c r="Q377" s="280"/>
      <c r="R377" s="736"/>
      <c r="S377" s="281"/>
      <c r="T377" s="281"/>
    </row>
    <row r="378" spans="1:21" s="14" customFormat="1">
      <c r="A378" s="729"/>
      <c r="B378" s="730"/>
      <c r="C378" s="731"/>
      <c r="D378" s="216" t="s">
        <v>4</v>
      </c>
      <c r="E378" s="394">
        <f t="shared" ref="E378:E385" si="99">F378+H378+J378+L378</f>
        <v>28.449684400000002</v>
      </c>
      <c r="F378" s="394">
        <f>F293+F296+F299+F302+F306+F310</f>
        <v>0</v>
      </c>
      <c r="G378" s="394" t="e">
        <f t="shared" ref="G378:L378" si="100">G293+G296+G299+G302+G306+G310</f>
        <v>#VALUE!</v>
      </c>
      <c r="H378" s="394">
        <f t="shared" si="100"/>
        <v>27.241445730000002</v>
      </c>
      <c r="I378" s="394" t="e">
        <f t="shared" si="100"/>
        <v>#VALUE!</v>
      </c>
      <c r="J378" s="394">
        <f t="shared" si="100"/>
        <v>1.2082386700000001</v>
      </c>
      <c r="K378" s="394" t="e">
        <f t="shared" si="100"/>
        <v>#VALUE!</v>
      </c>
      <c r="L378" s="394">
        <f t="shared" si="100"/>
        <v>0</v>
      </c>
      <c r="M378" s="216"/>
      <c r="N378" s="280"/>
      <c r="O378" s="280"/>
      <c r="P378" s="280"/>
      <c r="Q378" s="280"/>
      <c r="R378" s="736"/>
      <c r="S378" s="281"/>
      <c r="T378" s="281"/>
    </row>
    <row r="379" spans="1:21" s="14" customFormat="1">
      <c r="A379" s="729"/>
      <c r="B379" s="730"/>
      <c r="C379" s="731"/>
      <c r="D379" s="216" t="s">
        <v>5</v>
      </c>
      <c r="E379" s="394">
        <f t="shared" si="99"/>
        <v>136.06524416000002</v>
      </c>
      <c r="F379" s="394">
        <f>F303+F307+F311+F314+F318+F322</f>
        <v>0</v>
      </c>
      <c r="G379" s="394" t="e">
        <f t="shared" ref="G379:L379" si="101">G303+G307+G311+G314+G318+G322</f>
        <v>#VALUE!</v>
      </c>
      <c r="H379" s="394">
        <f t="shared" si="101"/>
        <v>130.58704776000002</v>
      </c>
      <c r="I379" s="394" t="e">
        <f t="shared" si="101"/>
        <v>#VALUE!</v>
      </c>
      <c r="J379" s="394">
        <f t="shared" si="101"/>
        <v>5.4781963999999999</v>
      </c>
      <c r="K379" s="394" t="e">
        <f t="shared" si="101"/>
        <v>#VALUE!</v>
      </c>
      <c r="L379" s="394">
        <f t="shared" si="101"/>
        <v>0</v>
      </c>
      <c r="M379" s="216"/>
      <c r="N379" s="280"/>
      <c r="O379" s="280"/>
      <c r="P379" s="280"/>
      <c r="Q379" s="280"/>
      <c r="R379" s="736"/>
      <c r="S379" s="281"/>
      <c r="T379" s="281"/>
    </row>
    <row r="380" spans="1:21" s="14" customFormat="1">
      <c r="A380" s="729"/>
      <c r="B380" s="730"/>
      <c r="C380" s="731"/>
      <c r="D380" s="216" t="s">
        <v>6</v>
      </c>
      <c r="E380" s="394">
        <f t="shared" si="99"/>
        <v>394.2999999999999</v>
      </c>
      <c r="F380" s="394">
        <f>F315+F319+F323+F326+F330+F338+F342+F361+F369</f>
        <v>0</v>
      </c>
      <c r="G380" s="394" t="e">
        <f t="shared" ref="G380:L380" si="102">G315+G319+G323+G326+G330+G338+G342+G361+G369</f>
        <v>#VALUE!</v>
      </c>
      <c r="H380" s="394">
        <f t="shared" si="102"/>
        <v>364.69999999999987</v>
      </c>
      <c r="I380" s="394" t="e">
        <f t="shared" si="102"/>
        <v>#VALUE!</v>
      </c>
      <c r="J380" s="394">
        <f t="shared" si="102"/>
        <v>29.600000000000009</v>
      </c>
      <c r="K380" s="394" t="e">
        <f t="shared" si="102"/>
        <v>#VALUE!</v>
      </c>
      <c r="L380" s="394">
        <f t="shared" si="102"/>
        <v>0</v>
      </c>
      <c r="M380" s="216"/>
      <c r="N380" s="280"/>
      <c r="O380" s="280"/>
      <c r="P380" s="280"/>
      <c r="Q380" s="280"/>
      <c r="R380" s="736"/>
      <c r="S380" s="281"/>
      <c r="T380" s="281"/>
    </row>
    <row r="381" spans="1:21" s="14" customFormat="1">
      <c r="A381" s="729"/>
      <c r="B381" s="730"/>
      <c r="C381" s="731"/>
      <c r="D381" s="216" t="s">
        <v>7</v>
      </c>
      <c r="E381" s="394">
        <f t="shared" si="99"/>
        <v>32.699999999999996</v>
      </c>
      <c r="F381" s="394">
        <f>F327+F331+F343+F346+F350+F354+F362+F370</f>
        <v>0</v>
      </c>
      <c r="G381" s="394" t="e">
        <f t="shared" ref="G381:L381" si="103">G327+G331+G343+G346+G350+G354+G362+G370</f>
        <v>#VALUE!</v>
      </c>
      <c r="H381" s="394">
        <f t="shared" si="103"/>
        <v>31.9</v>
      </c>
      <c r="I381" s="394" t="e">
        <f t="shared" si="103"/>
        <v>#VALUE!</v>
      </c>
      <c r="J381" s="394">
        <f t="shared" si="103"/>
        <v>0.79999999999999993</v>
      </c>
      <c r="K381" s="394" t="e">
        <f t="shared" si="103"/>
        <v>#VALUE!</v>
      </c>
      <c r="L381" s="394">
        <f t="shared" si="103"/>
        <v>0</v>
      </c>
      <c r="M381" s="216"/>
      <c r="N381" s="280"/>
      <c r="O381" s="280"/>
      <c r="P381" s="280"/>
      <c r="Q381" s="280"/>
      <c r="R381" s="736"/>
      <c r="S381" s="281"/>
      <c r="T381" s="281"/>
    </row>
    <row r="382" spans="1:21" s="14" customFormat="1">
      <c r="A382" s="729"/>
      <c r="B382" s="730"/>
      <c r="C382" s="731"/>
      <c r="D382" s="216" t="s">
        <v>11</v>
      </c>
      <c r="E382" s="394">
        <f t="shared" si="99"/>
        <v>130.6</v>
      </c>
      <c r="F382" s="394">
        <f>F332+F347+F351+F355++F363+F371</f>
        <v>0</v>
      </c>
      <c r="G382" s="394" t="e">
        <f t="shared" ref="G382:L382" si="104">G332+G347+G351+G355++G363+G371</f>
        <v>#VALUE!</v>
      </c>
      <c r="H382" s="394">
        <f t="shared" si="104"/>
        <v>128.4</v>
      </c>
      <c r="I382" s="394" t="e">
        <f t="shared" si="104"/>
        <v>#VALUE!</v>
      </c>
      <c r="J382" s="394">
        <f t="shared" si="104"/>
        <v>2.2000000000000002</v>
      </c>
      <c r="K382" s="394" t="e">
        <f t="shared" si="104"/>
        <v>#VALUE!</v>
      </c>
      <c r="L382" s="394">
        <f t="shared" si="104"/>
        <v>0</v>
      </c>
      <c r="M382" s="216"/>
      <c r="N382" s="280"/>
      <c r="O382" s="280"/>
      <c r="P382" s="280"/>
      <c r="Q382" s="280"/>
      <c r="R382" s="736"/>
      <c r="S382" s="281"/>
      <c r="T382" s="281"/>
    </row>
    <row r="383" spans="1:21" s="14" customFormat="1">
      <c r="A383" s="729"/>
      <c r="B383" s="730"/>
      <c r="C383" s="731"/>
      <c r="D383" s="216" t="s">
        <v>12</v>
      </c>
      <c r="E383" s="394">
        <f t="shared" si="99"/>
        <v>6.8</v>
      </c>
      <c r="F383" s="394">
        <f>F333+F364+F372</f>
        <v>0</v>
      </c>
      <c r="G383" s="394" t="e">
        <f t="shared" ref="G383:L383" si="105">G333+G364+G372</f>
        <v>#VALUE!</v>
      </c>
      <c r="H383" s="394">
        <f t="shared" si="105"/>
        <v>6.5</v>
      </c>
      <c r="I383" s="394" t="e">
        <f t="shared" si="105"/>
        <v>#VALUE!</v>
      </c>
      <c r="J383" s="394">
        <f t="shared" si="105"/>
        <v>0.30000000000000004</v>
      </c>
      <c r="K383" s="394" t="e">
        <f t="shared" si="105"/>
        <v>#VALUE!</v>
      </c>
      <c r="L383" s="394">
        <f t="shared" si="105"/>
        <v>0</v>
      </c>
      <c r="M383" s="216"/>
      <c r="N383" s="280"/>
      <c r="O383" s="280"/>
      <c r="P383" s="280"/>
      <c r="Q383" s="280"/>
      <c r="R383" s="736"/>
      <c r="S383" s="281"/>
      <c r="T383" s="281"/>
    </row>
    <row r="384" spans="1:21" s="14" customFormat="1">
      <c r="A384" s="729"/>
      <c r="B384" s="730"/>
      <c r="C384" s="731"/>
      <c r="D384" s="216" t="s">
        <v>8</v>
      </c>
      <c r="E384" s="394">
        <f t="shared" si="99"/>
        <v>6.8</v>
      </c>
      <c r="F384" s="394">
        <f>F334+F365+F373</f>
        <v>0</v>
      </c>
      <c r="G384" s="394" t="e">
        <f t="shared" ref="G384:L384" si="106">G334+G365+G373</f>
        <v>#VALUE!</v>
      </c>
      <c r="H384" s="394">
        <f t="shared" si="106"/>
        <v>6.5</v>
      </c>
      <c r="I384" s="394" t="e">
        <f t="shared" si="106"/>
        <v>#VALUE!</v>
      </c>
      <c r="J384" s="394">
        <f t="shared" si="106"/>
        <v>0.30000000000000004</v>
      </c>
      <c r="K384" s="394" t="e">
        <f t="shared" si="106"/>
        <v>#VALUE!</v>
      </c>
      <c r="L384" s="394">
        <f t="shared" si="106"/>
        <v>0</v>
      </c>
      <c r="M384" s="216"/>
      <c r="N384" s="280"/>
      <c r="O384" s="280"/>
      <c r="P384" s="280"/>
      <c r="Q384" s="280"/>
      <c r="R384" s="736"/>
      <c r="S384" s="281"/>
      <c r="T384" s="281"/>
    </row>
    <row r="385" spans="1:20" s="14" customFormat="1" ht="17.25" customHeight="1">
      <c r="A385" s="732"/>
      <c r="B385" s="733"/>
      <c r="C385" s="734"/>
      <c r="D385" s="216" t="s">
        <v>9</v>
      </c>
      <c r="E385" s="394">
        <f t="shared" si="99"/>
        <v>2.5</v>
      </c>
      <c r="F385" s="394">
        <f>F366+F374</f>
        <v>0</v>
      </c>
      <c r="G385" s="394" t="e">
        <f t="shared" ref="G385:L385" si="107">G366+G374</f>
        <v>#VALUE!</v>
      </c>
      <c r="H385" s="394">
        <f t="shared" si="107"/>
        <v>2.2999999999999998</v>
      </c>
      <c r="I385" s="394" t="e">
        <f t="shared" si="107"/>
        <v>#VALUE!</v>
      </c>
      <c r="J385" s="394">
        <f t="shared" si="107"/>
        <v>0.2</v>
      </c>
      <c r="K385" s="394" t="e">
        <f t="shared" si="107"/>
        <v>#VALUE!</v>
      </c>
      <c r="L385" s="394">
        <f t="shared" si="107"/>
        <v>0</v>
      </c>
      <c r="M385" s="216"/>
      <c r="N385" s="280"/>
      <c r="O385" s="280"/>
      <c r="P385" s="280"/>
      <c r="Q385" s="280"/>
      <c r="R385" s="737"/>
      <c r="S385" s="281"/>
      <c r="T385" s="281"/>
    </row>
    <row r="386" spans="1:20" s="14" customFormat="1" ht="17.25" customHeight="1">
      <c r="A386" s="741" t="s">
        <v>681</v>
      </c>
      <c r="B386" s="742"/>
      <c r="C386" s="742"/>
      <c r="D386" s="742"/>
      <c r="E386" s="742"/>
      <c r="F386" s="742"/>
      <c r="G386" s="742"/>
      <c r="H386" s="742"/>
      <c r="I386" s="742"/>
      <c r="J386" s="742"/>
      <c r="K386" s="742"/>
      <c r="L386" s="742"/>
      <c r="M386" s="742"/>
      <c r="N386" s="742"/>
      <c r="O386" s="742"/>
      <c r="P386" s="742"/>
      <c r="Q386" s="742"/>
      <c r="R386" s="743"/>
      <c r="S386" s="281"/>
      <c r="T386" s="281"/>
    </row>
    <row r="387" spans="1:20" s="14" customFormat="1" ht="17.25" customHeight="1">
      <c r="A387" s="726"/>
      <c r="B387" s="750" t="s">
        <v>563</v>
      </c>
      <c r="C387" s="747" t="s">
        <v>679</v>
      </c>
      <c r="D387" s="139" t="s">
        <v>10</v>
      </c>
      <c r="E387" s="191">
        <f>E388+E389+E390+E391</f>
        <v>733.6</v>
      </c>
      <c r="F387" s="191">
        <f t="shared" ref="F387:L387" si="108">F388+F389+F390+F391</f>
        <v>0</v>
      </c>
      <c r="G387" s="191" t="e">
        <f t="shared" si="108"/>
        <v>#VALUE!</v>
      </c>
      <c r="H387" s="191">
        <f t="shared" si="108"/>
        <v>733.6</v>
      </c>
      <c r="I387" s="191" t="e">
        <f t="shared" si="108"/>
        <v>#VALUE!</v>
      </c>
      <c r="J387" s="191">
        <f t="shared" si="108"/>
        <v>0</v>
      </c>
      <c r="K387" s="191" t="e">
        <f t="shared" si="108"/>
        <v>#VALUE!</v>
      </c>
      <c r="L387" s="191">
        <f t="shared" si="108"/>
        <v>0</v>
      </c>
      <c r="M387" s="387"/>
      <c r="N387" s="280"/>
      <c r="O387" s="280"/>
      <c r="P387" s="280"/>
      <c r="Q387" s="280"/>
      <c r="R387" s="744" t="s">
        <v>546</v>
      </c>
      <c r="S387" s="281"/>
      <c r="T387" s="281"/>
    </row>
    <row r="388" spans="1:20" s="14" customFormat="1" ht="17.25" customHeight="1">
      <c r="A388" s="729"/>
      <c r="B388" s="750"/>
      <c r="C388" s="748"/>
      <c r="D388" s="139">
        <v>2022</v>
      </c>
      <c r="E388" s="403">
        <f>F388+H388+J388+L388</f>
        <v>19.3</v>
      </c>
      <c r="F388" s="403">
        <v>0</v>
      </c>
      <c r="G388" s="403" t="s">
        <v>334</v>
      </c>
      <c r="H388" s="404">
        <v>19.3</v>
      </c>
      <c r="I388" s="403" t="s">
        <v>254</v>
      </c>
      <c r="J388" s="403">
        <v>0</v>
      </c>
      <c r="K388" s="403" t="s">
        <v>334</v>
      </c>
      <c r="L388" s="403">
        <v>0</v>
      </c>
      <c r="M388" s="387"/>
      <c r="N388" s="280"/>
      <c r="O388" s="280"/>
      <c r="P388" s="280"/>
      <c r="Q388" s="280"/>
      <c r="R388" s="745"/>
      <c r="S388" s="281"/>
      <c r="T388" s="281"/>
    </row>
    <row r="389" spans="1:20" s="14" customFormat="1" ht="17.25" customHeight="1">
      <c r="A389" s="729"/>
      <c r="B389" s="750"/>
      <c r="C389" s="748"/>
      <c r="D389" s="139">
        <v>2023</v>
      </c>
      <c r="E389" s="403">
        <f>F389+H389+J389+L389</f>
        <v>0</v>
      </c>
      <c r="F389" s="403">
        <v>0</v>
      </c>
      <c r="G389" s="403" t="s">
        <v>334</v>
      </c>
      <c r="H389" s="404">
        <v>0</v>
      </c>
      <c r="I389" s="403" t="s">
        <v>334</v>
      </c>
      <c r="J389" s="403">
        <v>0</v>
      </c>
      <c r="K389" s="403" t="s">
        <v>334</v>
      </c>
      <c r="L389" s="403">
        <v>0</v>
      </c>
      <c r="M389" s="387"/>
      <c r="N389" s="280"/>
      <c r="O389" s="280"/>
      <c r="P389" s="280"/>
      <c r="Q389" s="280"/>
      <c r="R389" s="745"/>
      <c r="S389" s="281"/>
      <c r="T389" s="281"/>
    </row>
    <row r="390" spans="1:20" s="14" customFormat="1" ht="17.25" customHeight="1">
      <c r="A390" s="729"/>
      <c r="B390" s="750"/>
      <c r="C390" s="748"/>
      <c r="D390" s="139">
        <v>2024</v>
      </c>
      <c r="E390" s="403">
        <f>F390+H390+J390+L390</f>
        <v>358</v>
      </c>
      <c r="F390" s="403">
        <v>0</v>
      </c>
      <c r="G390" s="403" t="s">
        <v>334</v>
      </c>
      <c r="H390" s="404">
        <v>358</v>
      </c>
      <c r="I390" s="403" t="s">
        <v>254</v>
      </c>
      <c r="J390" s="403">
        <v>0</v>
      </c>
      <c r="K390" s="403" t="s">
        <v>334</v>
      </c>
      <c r="L390" s="403">
        <v>0</v>
      </c>
      <c r="M390" s="387"/>
      <c r="N390" s="280"/>
      <c r="O390" s="280"/>
      <c r="P390" s="280"/>
      <c r="Q390" s="280"/>
      <c r="R390" s="745"/>
      <c r="S390" s="281"/>
      <c r="T390" s="281"/>
    </row>
    <row r="391" spans="1:20" s="14" customFormat="1" ht="17.25" customHeight="1">
      <c r="A391" s="732"/>
      <c r="B391" s="750"/>
      <c r="C391" s="749"/>
      <c r="D391" s="139">
        <v>2025</v>
      </c>
      <c r="E391" s="403">
        <f>F391+H391+J391+L391</f>
        <v>356.3</v>
      </c>
      <c r="F391" s="403">
        <v>0</v>
      </c>
      <c r="G391" s="403" t="s">
        <v>334</v>
      </c>
      <c r="H391" s="404">
        <v>356.3</v>
      </c>
      <c r="I391" s="403" t="s">
        <v>254</v>
      </c>
      <c r="J391" s="403">
        <v>0</v>
      </c>
      <c r="K391" s="403" t="s">
        <v>334</v>
      </c>
      <c r="L391" s="403">
        <v>0</v>
      </c>
      <c r="M391" s="387"/>
      <c r="N391" s="280"/>
      <c r="O391" s="280"/>
      <c r="P391" s="280"/>
      <c r="Q391" s="280"/>
      <c r="R391" s="746"/>
      <c r="S391" s="281"/>
      <c r="T391" s="281"/>
    </row>
    <row r="392" spans="1:20" s="14" customFormat="1" ht="17.25" customHeight="1">
      <c r="A392" s="726" t="s">
        <v>682</v>
      </c>
      <c r="B392" s="727"/>
      <c r="C392" s="728"/>
      <c r="D392" s="139" t="s">
        <v>10</v>
      </c>
      <c r="E392" s="191">
        <f t="shared" ref="E392:L392" si="109">E394+E395+E396+E397</f>
        <v>733.6</v>
      </c>
      <c r="F392" s="191">
        <f t="shared" si="109"/>
        <v>0</v>
      </c>
      <c r="G392" s="191" t="e">
        <f t="shared" si="109"/>
        <v>#VALUE!</v>
      </c>
      <c r="H392" s="191">
        <f t="shared" si="109"/>
        <v>733.6</v>
      </c>
      <c r="I392" s="191" t="e">
        <f t="shared" si="109"/>
        <v>#VALUE!</v>
      </c>
      <c r="J392" s="191">
        <f t="shared" si="109"/>
        <v>0</v>
      </c>
      <c r="K392" s="191" t="e">
        <f t="shared" si="109"/>
        <v>#VALUE!</v>
      </c>
      <c r="L392" s="191">
        <f t="shared" si="109"/>
        <v>0</v>
      </c>
      <c r="M392" s="387"/>
      <c r="N392" s="280"/>
      <c r="O392" s="280"/>
      <c r="P392" s="280"/>
      <c r="Q392" s="280"/>
      <c r="R392" s="738"/>
      <c r="S392" s="281"/>
      <c r="T392" s="281"/>
    </row>
    <row r="393" spans="1:20" s="14" customFormat="1" ht="17.25" customHeight="1">
      <c r="A393" s="729"/>
      <c r="B393" s="730"/>
      <c r="C393" s="731"/>
      <c r="D393" s="387" t="s">
        <v>2</v>
      </c>
      <c r="M393" s="387"/>
      <c r="N393" s="280"/>
      <c r="O393" s="280"/>
      <c r="P393" s="280"/>
      <c r="Q393" s="280"/>
      <c r="R393" s="739"/>
      <c r="S393" s="281"/>
      <c r="T393" s="281"/>
    </row>
    <row r="394" spans="1:20" s="14" customFormat="1" ht="17.25" customHeight="1">
      <c r="A394" s="729"/>
      <c r="B394" s="730"/>
      <c r="C394" s="731"/>
      <c r="D394" s="387" t="s">
        <v>3</v>
      </c>
      <c r="E394" s="403">
        <f>F394+H394+J394+L394</f>
        <v>19.3</v>
      </c>
      <c r="F394" s="403">
        <v>0</v>
      </c>
      <c r="G394" s="403" t="s">
        <v>334</v>
      </c>
      <c r="H394" s="404">
        <v>19.3</v>
      </c>
      <c r="I394" s="403" t="s">
        <v>254</v>
      </c>
      <c r="J394" s="403">
        <v>0</v>
      </c>
      <c r="K394" s="403" t="s">
        <v>334</v>
      </c>
      <c r="L394" s="403">
        <v>0</v>
      </c>
      <c r="M394" s="387"/>
      <c r="N394" s="280"/>
      <c r="O394" s="280"/>
      <c r="P394" s="280"/>
      <c r="Q394" s="280"/>
      <c r="R394" s="739"/>
      <c r="S394" s="281"/>
      <c r="T394" s="281"/>
    </row>
    <row r="395" spans="1:20" s="14" customFormat="1" ht="17.25" customHeight="1">
      <c r="A395" s="729"/>
      <c r="B395" s="730"/>
      <c r="C395" s="731"/>
      <c r="D395" s="387" t="s">
        <v>4</v>
      </c>
      <c r="E395" s="403">
        <f>F395+H395+J395+L395</f>
        <v>0</v>
      </c>
      <c r="F395" s="403">
        <v>0</v>
      </c>
      <c r="G395" s="403" t="s">
        <v>334</v>
      </c>
      <c r="H395" s="404">
        <v>0</v>
      </c>
      <c r="I395" s="403" t="s">
        <v>334</v>
      </c>
      <c r="J395" s="403">
        <v>0</v>
      </c>
      <c r="K395" s="403" t="s">
        <v>334</v>
      </c>
      <c r="L395" s="403">
        <v>0</v>
      </c>
      <c r="M395" s="387"/>
      <c r="N395" s="280"/>
      <c r="O395" s="280"/>
      <c r="P395" s="280"/>
      <c r="Q395" s="280"/>
      <c r="R395" s="739"/>
      <c r="S395" s="281"/>
      <c r="T395" s="281"/>
    </row>
    <row r="396" spans="1:20" s="14" customFormat="1" ht="17.25" customHeight="1">
      <c r="A396" s="729"/>
      <c r="B396" s="730"/>
      <c r="C396" s="731"/>
      <c r="D396" s="387" t="s">
        <v>5</v>
      </c>
      <c r="E396" s="403">
        <f>F396+H396+J396+L396</f>
        <v>358</v>
      </c>
      <c r="F396" s="403">
        <v>0</v>
      </c>
      <c r="G396" s="403" t="s">
        <v>334</v>
      </c>
      <c r="H396" s="404">
        <v>358</v>
      </c>
      <c r="I396" s="403" t="s">
        <v>254</v>
      </c>
      <c r="J396" s="403">
        <v>0</v>
      </c>
      <c r="K396" s="403" t="s">
        <v>334</v>
      </c>
      <c r="L396" s="403">
        <v>0</v>
      </c>
      <c r="M396" s="387"/>
      <c r="N396" s="280"/>
      <c r="O396" s="280"/>
      <c r="P396" s="280"/>
      <c r="Q396" s="280"/>
      <c r="R396" s="739"/>
      <c r="S396" s="281"/>
      <c r="T396" s="281"/>
    </row>
    <row r="397" spans="1:20" s="14" customFormat="1" ht="17.25" customHeight="1">
      <c r="A397" s="732"/>
      <c r="B397" s="733"/>
      <c r="C397" s="734"/>
      <c r="D397" s="387" t="s">
        <v>6</v>
      </c>
      <c r="E397" s="403">
        <f>F397+H397+J397+L397</f>
        <v>356.3</v>
      </c>
      <c r="F397" s="403">
        <v>0</v>
      </c>
      <c r="G397" s="403" t="s">
        <v>334</v>
      </c>
      <c r="H397" s="404">
        <v>356.3</v>
      </c>
      <c r="I397" s="403" t="s">
        <v>254</v>
      </c>
      <c r="J397" s="403">
        <v>0</v>
      </c>
      <c r="K397" s="403" t="s">
        <v>334</v>
      </c>
      <c r="L397" s="403">
        <v>0</v>
      </c>
      <c r="M397" s="387"/>
      <c r="N397" s="280"/>
      <c r="O397" s="280"/>
      <c r="P397" s="280"/>
      <c r="Q397" s="280"/>
      <c r="R397" s="740"/>
      <c r="S397" s="281"/>
      <c r="T397" s="281"/>
    </row>
    <row r="398" spans="1:20" ht="15" customHeight="1">
      <c r="A398" s="716" t="s">
        <v>257</v>
      </c>
      <c r="B398" s="717"/>
      <c r="C398" s="718"/>
      <c r="D398" s="282" t="s">
        <v>10</v>
      </c>
      <c r="E398" s="283">
        <f>E400+E401+E402+E403+E404+E405+E406+E407+E408</f>
        <v>2609.5939285600007</v>
      </c>
      <c r="F398" s="283">
        <f t="shared" ref="F398:L398" si="110">F400+F401+F402+F403+F404+F405+F406+F407+F408</f>
        <v>75.132000000000005</v>
      </c>
      <c r="G398" s="283" t="e">
        <f t="shared" si="110"/>
        <v>#VALUE!</v>
      </c>
      <c r="H398" s="283">
        <f t="shared" si="110"/>
        <v>2444.6854934899998</v>
      </c>
      <c r="I398" s="283" t="e">
        <f t="shared" si="110"/>
        <v>#VALUE!</v>
      </c>
      <c r="J398" s="283">
        <f t="shared" si="110"/>
        <v>84.226435069999994</v>
      </c>
      <c r="K398" s="283" t="e">
        <f t="shared" si="110"/>
        <v>#VALUE!</v>
      </c>
      <c r="L398" s="283">
        <f t="shared" si="110"/>
        <v>5.55</v>
      </c>
      <c r="M398" s="283" t="e">
        <f t="shared" ref="M398" si="111">M400+M401+M402+M403+M404+M405+M406+M407+M408</f>
        <v>#REF!</v>
      </c>
      <c r="N398" s="284" t="e">
        <f>#REF!+#REF!+#REF!+#REF!+#REF!+#REF!+#REF!+#REF!+#REF!+#REF!+#REF!+#REF!+#REF!+#REF!+#REF!+#REF!+#REF!+#REF!+#REF!+#REF!+#REF!+#REF!+#REF!+#REF!+#REF!+#REF!+#REF!+#REF!+#REF!+#REF!+#REF!+#REF!+#REF!+#REF!+#REF!+#REF!+#REF!+#REF!</f>
        <v>#REF!</v>
      </c>
      <c r="O398" s="284"/>
      <c r="P398" s="284"/>
      <c r="Q398" s="284"/>
      <c r="R398" s="361"/>
    </row>
    <row r="399" spans="1:20">
      <c r="A399" s="719"/>
      <c r="B399" s="720"/>
      <c r="C399" s="721"/>
      <c r="D399" s="282" t="s">
        <v>2</v>
      </c>
      <c r="E399" s="282"/>
      <c r="F399" s="282"/>
      <c r="G399" s="282"/>
      <c r="H399" s="282"/>
      <c r="I399" s="282"/>
      <c r="J399" s="282"/>
      <c r="K399" s="282"/>
      <c r="L399" s="282"/>
      <c r="M399" s="282"/>
      <c r="N399" s="284"/>
      <c r="O399" s="284"/>
      <c r="P399" s="284"/>
      <c r="Q399" s="284"/>
      <c r="R399" s="361"/>
    </row>
    <row r="400" spans="1:20">
      <c r="A400" s="719"/>
      <c r="B400" s="720"/>
      <c r="C400" s="721"/>
      <c r="D400" s="282" t="s">
        <v>3</v>
      </c>
      <c r="E400" s="302">
        <f>F400+H400+J400+L400</f>
        <v>147.47800000000001</v>
      </c>
      <c r="F400" s="302">
        <f t="shared" ref="F400:L400" si="112">F44+F169+F278+F377+F388</f>
        <v>70.622</v>
      </c>
      <c r="G400" s="302" t="e">
        <f t="shared" si="112"/>
        <v>#VALUE!</v>
      </c>
      <c r="H400" s="302">
        <f t="shared" si="112"/>
        <v>68.475999999999999</v>
      </c>
      <c r="I400" s="302" t="e">
        <f t="shared" si="112"/>
        <v>#VALUE!</v>
      </c>
      <c r="J400" s="302">
        <f t="shared" si="112"/>
        <v>8.129999999999999</v>
      </c>
      <c r="K400" s="302" t="e">
        <f t="shared" si="112"/>
        <v>#VALUE!</v>
      </c>
      <c r="L400" s="302">
        <f t="shared" si="112"/>
        <v>0.25</v>
      </c>
      <c r="M400" s="285">
        <f>M377+M278+M153+M24</f>
        <v>0</v>
      </c>
      <c r="N400" s="284"/>
      <c r="O400" s="284"/>
      <c r="P400" s="284"/>
      <c r="Q400" s="284"/>
      <c r="R400" s="361"/>
    </row>
    <row r="401" spans="1:18">
      <c r="A401" s="719"/>
      <c r="B401" s="720"/>
      <c r="C401" s="721"/>
      <c r="D401" s="282" t="s">
        <v>4</v>
      </c>
      <c r="E401" s="302">
        <f t="shared" ref="E401:E408" si="113">F401+H401+J401+L401</f>
        <v>159.34668440000002</v>
      </c>
      <c r="F401" s="302">
        <f t="shared" ref="F401:L403" si="114">F170+F45+F279+F378+F389</f>
        <v>0</v>
      </c>
      <c r="G401" s="302" t="e">
        <f t="shared" si="114"/>
        <v>#VALUE!</v>
      </c>
      <c r="H401" s="302">
        <f t="shared" si="114"/>
        <v>148.74844573000001</v>
      </c>
      <c r="I401" s="302" t="e">
        <f t="shared" si="114"/>
        <v>#VALUE!</v>
      </c>
      <c r="J401" s="302">
        <f t="shared" si="114"/>
        <v>6.5982386700000006</v>
      </c>
      <c r="K401" s="302" t="e">
        <f t="shared" si="114"/>
        <v>#VALUE!</v>
      </c>
      <c r="L401" s="302">
        <f t="shared" si="114"/>
        <v>4</v>
      </c>
      <c r="M401" s="285">
        <f t="shared" ref="M401:M408" si="115">M279</f>
        <v>0</v>
      </c>
      <c r="N401" s="284"/>
      <c r="O401" s="284"/>
      <c r="P401" s="284"/>
      <c r="Q401" s="284"/>
      <c r="R401" s="361"/>
    </row>
    <row r="402" spans="1:18">
      <c r="A402" s="719"/>
      <c r="B402" s="720"/>
      <c r="C402" s="721"/>
      <c r="D402" s="282" t="s">
        <v>5</v>
      </c>
      <c r="E402" s="302">
        <f t="shared" si="113"/>
        <v>784.36024415999998</v>
      </c>
      <c r="F402" s="302">
        <f t="shared" si="114"/>
        <v>4.51</v>
      </c>
      <c r="G402" s="302" t="e">
        <f t="shared" si="114"/>
        <v>#VALUE!</v>
      </c>
      <c r="H402" s="302">
        <f t="shared" si="114"/>
        <v>748.86204776</v>
      </c>
      <c r="I402" s="302" t="e">
        <f t="shared" si="114"/>
        <v>#VALUE!</v>
      </c>
      <c r="J402" s="302">
        <f t="shared" si="114"/>
        <v>29.688196400000002</v>
      </c>
      <c r="K402" s="302" t="e">
        <f t="shared" si="114"/>
        <v>#VALUE!</v>
      </c>
      <c r="L402" s="302">
        <f t="shared" si="114"/>
        <v>1.3</v>
      </c>
      <c r="M402" s="285" t="e">
        <f t="shared" si="115"/>
        <v>#REF!</v>
      </c>
      <c r="N402" s="284"/>
      <c r="O402" s="284"/>
      <c r="P402" s="284"/>
      <c r="Q402" s="284"/>
      <c r="R402" s="361"/>
    </row>
    <row r="403" spans="1:18">
      <c r="A403" s="719"/>
      <c r="B403" s="720"/>
      <c r="C403" s="721"/>
      <c r="D403" s="282" t="s">
        <v>6</v>
      </c>
      <c r="E403" s="302">
        <f t="shared" si="113"/>
        <v>978.50899999999979</v>
      </c>
      <c r="F403" s="302">
        <f t="shared" si="114"/>
        <v>0</v>
      </c>
      <c r="G403" s="302" t="e">
        <f t="shared" si="114"/>
        <v>#VALUE!</v>
      </c>
      <c r="H403" s="302">
        <f t="shared" si="114"/>
        <v>946.9989999999998</v>
      </c>
      <c r="I403" s="302" t="e">
        <f t="shared" si="114"/>
        <v>#VALUE!</v>
      </c>
      <c r="J403" s="302">
        <f t="shared" si="114"/>
        <v>31.510000000000009</v>
      </c>
      <c r="K403" s="302" t="e">
        <f t="shared" si="114"/>
        <v>#VALUE!</v>
      </c>
      <c r="L403" s="302">
        <f t="shared" si="114"/>
        <v>0</v>
      </c>
      <c r="M403" s="285">
        <f t="shared" si="115"/>
        <v>0</v>
      </c>
      <c r="N403" s="284"/>
      <c r="O403" s="284"/>
      <c r="P403" s="284"/>
      <c r="Q403" s="284"/>
      <c r="R403" s="361"/>
    </row>
    <row r="404" spans="1:18">
      <c r="A404" s="719"/>
      <c r="B404" s="720"/>
      <c r="C404" s="721"/>
      <c r="D404" s="282" t="s">
        <v>7</v>
      </c>
      <c r="E404" s="302">
        <f t="shared" si="113"/>
        <v>260.3</v>
      </c>
      <c r="F404" s="285">
        <f>F370+F359+F354+F350+F346+F343+F339+F331+F327+F381</f>
        <v>0</v>
      </c>
      <c r="G404" s="285" t="e">
        <f t="shared" ref="G404:L404" si="116">G370+G359+G354+G350+G346+G343+G339+G331+G327+G381</f>
        <v>#VALUE!</v>
      </c>
      <c r="H404" s="285">
        <f t="shared" si="116"/>
        <v>257.2</v>
      </c>
      <c r="I404" s="285" t="e">
        <f t="shared" si="116"/>
        <v>#VALUE!</v>
      </c>
      <c r="J404" s="285">
        <f t="shared" si="116"/>
        <v>3.1</v>
      </c>
      <c r="K404" s="285" t="e">
        <f t="shared" si="116"/>
        <v>#VALUE!</v>
      </c>
      <c r="L404" s="285">
        <f t="shared" si="116"/>
        <v>0</v>
      </c>
      <c r="M404" s="285">
        <f t="shared" si="115"/>
        <v>0</v>
      </c>
      <c r="N404" s="284"/>
      <c r="O404" s="284"/>
      <c r="P404" s="284"/>
      <c r="Q404" s="284"/>
      <c r="R404" s="361"/>
    </row>
    <row r="405" spans="1:18">
      <c r="A405" s="719"/>
      <c r="B405" s="720"/>
      <c r="C405" s="721"/>
      <c r="D405" s="282" t="s">
        <v>11</v>
      </c>
      <c r="E405" s="302">
        <f t="shared" si="113"/>
        <v>259.2</v>
      </c>
      <c r="F405" s="283">
        <f>F371+F360+F355+F351+F347+F332+F382</f>
        <v>0</v>
      </c>
      <c r="G405" s="283" t="e">
        <f t="shared" ref="G405:L405" si="117">G371+G360+G355+G351+G347+G332+G382</f>
        <v>#VALUE!</v>
      </c>
      <c r="H405" s="283">
        <f t="shared" si="117"/>
        <v>254.9</v>
      </c>
      <c r="I405" s="283" t="e">
        <f t="shared" si="117"/>
        <v>#VALUE!</v>
      </c>
      <c r="J405" s="283">
        <f t="shared" si="117"/>
        <v>4.3000000000000007</v>
      </c>
      <c r="K405" s="283" t="e">
        <f t="shared" si="117"/>
        <v>#VALUE!</v>
      </c>
      <c r="L405" s="283">
        <f t="shared" si="117"/>
        <v>0</v>
      </c>
      <c r="M405" s="285">
        <f t="shared" si="115"/>
        <v>0</v>
      </c>
      <c r="N405" s="284"/>
      <c r="O405" s="284"/>
      <c r="P405" s="284"/>
      <c r="Q405" s="284"/>
      <c r="R405" s="361"/>
    </row>
    <row r="406" spans="1:18">
      <c r="A406" s="719"/>
      <c r="B406" s="720"/>
      <c r="C406" s="721"/>
      <c r="D406" s="282" t="s">
        <v>12</v>
      </c>
      <c r="E406" s="302">
        <f t="shared" si="113"/>
        <v>6.8</v>
      </c>
      <c r="F406" s="302"/>
      <c r="G406" s="255" t="e">
        <f t="shared" ref="G406:L408" si="118">G372+G364+G333</f>
        <v>#VALUE!</v>
      </c>
      <c r="H406" s="255">
        <f>H372+H364+H333</f>
        <v>6.5</v>
      </c>
      <c r="I406" s="255" t="e">
        <f t="shared" si="118"/>
        <v>#VALUE!</v>
      </c>
      <c r="J406" s="255">
        <f t="shared" si="118"/>
        <v>0.30000000000000004</v>
      </c>
      <c r="K406" s="255" t="e">
        <f t="shared" si="118"/>
        <v>#VALUE!</v>
      </c>
      <c r="L406" s="255">
        <f t="shared" si="118"/>
        <v>0</v>
      </c>
      <c r="M406" s="285">
        <f t="shared" si="115"/>
        <v>0</v>
      </c>
      <c r="N406" s="284"/>
      <c r="O406" s="284"/>
      <c r="P406" s="284"/>
      <c r="Q406" s="284"/>
      <c r="R406" s="361"/>
    </row>
    <row r="407" spans="1:18">
      <c r="A407" s="719"/>
      <c r="B407" s="720"/>
      <c r="C407" s="721"/>
      <c r="D407" s="282" t="s">
        <v>8</v>
      </c>
      <c r="E407" s="302">
        <f t="shared" si="113"/>
        <v>6.8</v>
      </c>
      <c r="F407" s="302">
        <f>F176+F285+F384</f>
        <v>0</v>
      </c>
      <c r="G407" s="255" t="e">
        <f t="shared" si="118"/>
        <v>#VALUE!</v>
      </c>
      <c r="H407" s="255">
        <f t="shared" si="118"/>
        <v>6.5</v>
      </c>
      <c r="I407" s="255" t="e">
        <f t="shared" si="118"/>
        <v>#VALUE!</v>
      </c>
      <c r="J407" s="255">
        <f t="shared" si="118"/>
        <v>0.30000000000000004</v>
      </c>
      <c r="K407" s="255" t="e">
        <f t="shared" si="118"/>
        <v>#VALUE!</v>
      </c>
      <c r="L407" s="255">
        <f t="shared" si="118"/>
        <v>0</v>
      </c>
      <c r="M407" s="285">
        <f t="shared" si="115"/>
        <v>0</v>
      </c>
      <c r="N407" s="284"/>
      <c r="O407" s="284"/>
      <c r="P407" s="284"/>
      <c r="Q407" s="284"/>
      <c r="R407" s="361"/>
    </row>
    <row r="408" spans="1:18">
      <c r="A408" s="722"/>
      <c r="B408" s="723"/>
      <c r="C408" s="724"/>
      <c r="D408" s="282" t="s">
        <v>9</v>
      </c>
      <c r="E408" s="302">
        <f t="shared" si="113"/>
        <v>6.8</v>
      </c>
      <c r="F408" s="302">
        <f>F177+F286+F385</f>
        <v>0</v>
      </c>
      <c r="G408" s="285" t="e">
        <f t="shared" si="118"/>
        <v>#VALUE!</v>
      </c>
      <c r="H408" s="285">
        <f t="shared" si="118"/>
        <v>6.5</v>
      </c>
      <c r="I408" s="285" t="e">
        <f t="shared" si="118"/>
        <v>#VALUE!</v>
      </c>
      <c r="J408" s="285">
        <f t="shared" si="118"/>
        <v>0.30000000000000004</v>
      </c>
      <c r="K408" s="285" t="e">
        <f t="shared" si="118"/>
        <v>#VALUE!</v>
      </c>
      <c r="L408" s="285">
        <f t="shared" si="118"/>
        <v>0</v>
      </c>
      <c r="M408" s="285" t="str">
        <f t="shared" si="115"/>
        <v>-</v>
      </c>
      <c r="N408" s="284"/>
      <c r="O408" s="284"/>
      <c r="P408" s="284"/>
      <c r="Q408" s="284"/>
      <c r="R408" s="361"/>
    </row>
    <row r="409" spans="1:18" ht="15.75">
      <c r="A409" s="287" t="s">
        <v>525</v>
      </c>
      <c r="B409" s="288" t="s">
        <v>429</v>
      </c>
      <c r="C409" s="289"/>
      <c r="D409" s="290"/>
      <c r="E409" s="291"/>
      <c r="F409" s="291"/>
      <c r="G409" s="291"/>
      <c r="H409" s="291"/>
      <c r="I409" s="291"/>
      <c r="J409" s="291"/>
      <c r="K409" s="291"/>
      <c r="L409" s="291"/>
      <c r="M409" s="291"/>
      <c r="N409" s="292"/>
      <c r="O409" s="292"/>
      <c r="P409" s="292"/>
      <c r="Q409" s="292"/>
      <c r="R409" s="362"/>
    </row>
  </sheetData>
  <mergeCells count="667">
    <mergeCell ref="A178:R178"/>
    <mergeCell ref="A179:A181"/>
    <mergeCell ref="B179:B181"/>
    <mergeCell ref="C179:C181"/>
    <mergeCell ref="R179:R181"/>
    <mergeCell ref="B43:C48"/>
    <mergeCell ref="B33:B35"/>
    <mergeCell ref="C33:C35"/>
    <mergeCell ref="R33:R35"/>
    <mergeCell ref="A33:A35"/>
    <mergeCell ref="B36:B38"/>
    <mergeCell ref="C36:C38"/>
    <mergeCell ref="R36:R38"/>
    <mergeCell ref="A36:A38"/>
    <mergeCell ref="B39:B42"/>
    <mergeCell ref="C39:C42"/>
    <mergeCell ref="A39:A42"/>
    <mergeCell ref="R39:R41"/>
    <mergeCell ref="A49:U49"/>
    <mergeCell ref="U125:U127"/>
    <mergeCell ref="T161:T163"/>
    <mergeCell ref="U161:U163"/>
    <mergeCell ref="T164:T166"/>
    <mergeCell ref="U164:U166"/>
    <mergeCell ref="B24:B26"/>
    <mergeCell ref="C24:C26"/>
    <mergeCell ref="R24:R26"/>
    <mergeCell ref="A24:A26"/>
    <mergeCell ref="B27:B29"/>
    <mergeCell ref="C27:C29"/>
    <mergeCell ref="R27:R29"/>
    <mergeCell ref="A27:A29"/>
    <mergeCell ref="B30:B32"/>
    <mergeCell ref="C30:C32"/>
    <mergeCell ref="R30:R32"/>
    <mergeCell ref="A30:A32"/>
    <mergeCell ref="B14:B17"/>
    <mergeCell ref="C14:C17"/>
    <mergeCell ref="R14:R17"/>
    <mergeCell ref="A14:A17"/>
    <mergeCell ref="B18:B20"/>
    <mergeCell ref="C18:C20"/>
    <mergeCell ref="R18:R20"/>
    <mergeCell ref="A18:A20"/>
    <mergeCell ref="B21:B23"/>
    <mergeCell ref="C21:C23"/>
    <mergeCell ref="R21:R23"/>
    <mergeCell ref="A21:A23"/>
    <mergeCell ref="A182:A184"/>
    <mergeCell ref="B182:B184"/>
    <mergeCell ref="C182:C184"/>
    <mergeCell ref="R182:R184"/>
    <mergeCell ref="A266:A269"/>
    <mergeCell ref="A217:A219"/>
    <mergeCell ref="B217:B219"/>
    <mergeCell ref="C217:C219"/>
    <mergeCell ref="R217:R219"/>
    <mergeCell ref="A220:A222"/>
    <mergeCell ref="B220:B222"/>
    <mergeCell ref="R214:R216"/>
    <mergeCell ref="A205:A207"/>
    <mergeCell ref="B205:B207"/>
    <mergeCell ref="C205:C207"/>
    <mergeCell ref="R205:R207"/>
    <mergeCell ref="A208:A210"/>
    <mergeCell ref="B239:B242"/>
    <mergeCell ref="C239:C242"/>
    <mergeCell ref="B208:B210"/>
    <mergeCell ref="C208:C210"/>
    <mergeCell ref="R208:R210"/>
    <mergeCell ref="B202:B204"/>
    <mergeCell ref="C202:C204"/>
    <mergeCell ref="A398:C408"/>
    <mergeCell ref="A356:A366"/>
    <mergeCell ref="B356:B366"/>
    <mergeCell ref="C356:C366"/>
    <mergeCell ref="R356:R366"/>
    <mergeCell ref="A367:A374"/>
    <mergeCell ref="B367:B374"/>
    <mergeCell ref="C367:C374"/>
    <mergeCell ref="R367:R374"/>
    <mergeCell ref="A375:C385"/>
    <mergeCell ref="R375:R385"/>
    <mergeCell ref="A392:C397"/>
    <mergeCell ref="R392:R397"/>
    <mergeCell ref="A386:R386"/>
    <mergeCell ref="A387:A391"/>
    <mergeCell ref="R387:R391"/>
    <mergeCell ref="C387:C391"/>
    <mergeCell ref="B387:B391"/>
    <mergeCell ref="A185:A187"/>
    <mergeCell ref="B185:B187"/>
    <mergeCell ref="C185:C187"/>
    <mergeCell ref="R185:R187"/>
    <mergeCell ref="A247:A250"/>
    <mergeCell ref="A251:A254"/>
    <mergeCell ref="A255:A257"/>
    <mergeCell ref="A258:A261"/>
    <mergeCell ref="A262:A265"/>
    <mergeCell ref="C220:C222"/>
    <mergeCell ref="R220:R222"/>
    <mergeCell ref="A211:A213"/>
    <mergeCell ref="B211:B213"/>
    <mergeCell ref="C211:C213"/>
    <mergeCell ref="R211:R213"/>
    <mergeCell ref="A214:A216"/>
    <mergeCell ref="B214:B216"/>
    <mergeCell ref="C214:C216"/>
    <mergeCell ref="T303:T306"/>
    <mergeCell ref="U303:U306"/>
    <mergeCell ref="T307:T310"/>
    <mergeCell ref="U307:U310"/>
    <mergeCell ref="C316:C319"/>
    <mergeCell ref="R316:R319"/>
    <mergeCell ref="A312:A315"/>
    <mergeCell ref="B312:B315"/>
    <mergeCell ref="U238:U240"/>
    <mergeCell ref="C312:C315"/>
    <mergeCell ref="R312:R315"/>
    <mergeCell ref="A235:A238"/>
    <mergeCell ref="A239:A242"/>
    <mergeCell ref="A243:A246"/>
    <mergeCell ref="T294:T296"/>
    <mergeCell ref="U294:U296"/>
    <mergeCell ref="T297:T299"/>
    <mergeCell ref="U297:U299"/>
    <mergeCell ref="T300:T302"/>
    <mergeCell ref="U300:U302"/>
    <mergeCell ref="T341:T348"/>
    <mergeCell ref="U341:U348"/>
    <mergeCell ref="T349:T355"/>
    <mergeCell ref="U349:U355"/>
    <mergeCell ref="T311:T313"/>
    <mergeCell ref="U311:U313"/>
    <mergeCell ref="T314:T316"/>
    <mergeCell ref="U314:U316"/>
    <mergeCell ref="T317:T320"/>
    <mergeCell ref="T321:T324"/>
    <mergeCell ref="T325:T328"/>
    <mergeCell ref="U325:U328"/>
    <mergeCell ref="U317:U320"/>
    <mergeCell ref="U321:U324"/>
    <mergeCell ref="T329:T332"/>
    <mergeCell ref="U329:U332"/>
    <mergeCell ref="T333:T336"/>
    <mergeCell ref="U333:U336"/>
    <mergeCell ref="T337:T340"/>
    <mergeCell ref="U337:U340"/>
    <mergeCell ref="A352:A355"/>
    <mergeCell ref="A270:A272"/>
    <mergeCell ref="A273:A275"/>
    <mergeCell ref="A300:A303"/>
    <mergeCell ref="B300:B303"/>
    <mergeCell ref="C300:C303"/>
    <mergeCell ref="R300:R303"/>
    <mergeCell ref="A304:A307"/>
    <mergeCell ref="B304:B307"/>
    <mergeCell ref="C304:C307"/>
    <mergeCell ref="R304:R307"/>
    <mergeCell ref="B276:C286"/>
    <mergeCell ref="R276:R286"/>
    <mergeCell ref="B288:B290"/>
    <mergeCell ref="C288:C290"/>
    <mergeCell ref="A276:A286"/>
    <mergeCell ref="A294:A296"/>
    <mergeCell ref="B294:B296"/>
    <mergeCell ref="C294:C296"/>
    <mergeCell ref="C291:C293"/>
    <mergeCell ref="B291:B293"/>
    <mergeCell ref="A291:A293"/>
    <mergeCell ref="R291:R293"/>
    <mergeCell ref="A320:A323"/>
    <mergeCell ref="T245:T248"/>
    <mergeCell ref="U245:U248"/>
    <mergeCell ref="T249:T252"/>
    <mergeCell ref="U249:U252"/>
    <mergeCell ref="T253:T256"/>
    <mergeCell ref="U253:U256"/>
    <mergeCell ref="T257:T260"/>
    <mergeCell ref="U257:U260"/>
    <mergeCell ref="T261:T263"/>
    <mergeCell ref="U261:U263"/>
    <mergeCell ref="T238:T240"/>
    <mergeCell ref="R239:R242"/>
    <mergeCell ref="T276:T286"/>
    <mergeCell ref="U276:U286"/>
    <mergeCell ref="U223:U225"/>
    <mergeCell ref="T226:T228"/>
    <mergeCell ref="U226:U228"/>
    <mergeCell ref="T229:T231"/>
    <mergeCell ref="U229:U231"/>
    <mergeCell ref="T232:T234"/>
    <mergeCell ref="U232:U234"/>
    <mergeCell ref="T235:T237"/>
    <mergeCell ref="U235:U237"/>
    <mergeCell ref="T223:T225"/>
    <mergeCell ref="S229:S231"/>
    <mergeCell ref="R229:R231"/>
    <mergeCell ref="T241:T244"/>
    <mergeCell ref="U241:U244"/>
    <mergeCell ref="T264:T267"/>
    <mergeCell ref="U264:U267"/>
    <mergeCell ref="T268:T271"/>
    <mergeCell ref="U268:U271"/>
    <mergeCell ref="T272:T275"/>
    <mergeCell ref="U272:U275"/>
    <mergeCell ref="U208:U210"/>
    <mergeCell ref="T211:T213"/>
    <mergeCell ref="U211:U213"/>
    <mergeCell ref="T214:T216"/>
    <mergeCell ref="U214:U216"/>
    <mergeCell ref="T217:T219"/>
    <mergeCell ref="U217:U219"/>
    <mergeCell ref="T220:T222"/>
    <mergeCell ref="U220:U222"/>
    <mergeCell ref="T208:T210"/>
    <mergeCell ref="U191:U193"/>
    <mergeCell ref="T194:T196"/>
    <mergeCell ref="U194:U196"/>
    <mergeCell ref="T197:T199"/>
    <mergeCell ref="U197:U199"/>
    <mergeCell ref="T200:T204"/>
    <mergeCell ref="U200:U204"/>
    <mergeCell ref="T191:T193"/>
    <mergeCell ref="T205:T207"/>
    <mergeCell ref="U205:U207"/>
    <mergeCell ref="T167:T169"/>
    <mergeCell ref="U167:U169"/>
    <mergeCell ref="T188:T190"/>
    <mergeCell ref="U188:U190"/>
    <mergeCell ref="T125:T127"/>
    <mergeCell ref="T128:T130"/>
    <mergeCell ref="U128:U130"/>
    <mergeCell ref="U110:U112"/>
    <mergeCell ref="T113:T115"/>
    <mergeCell ref="U113:U115"/>
    <mergeCell ref="T116:T118"/>
    <mergeCell ref="U116:U118"/>
    <mergeCell ref="T119:T121"/>
    <mergeCell ref="U119:U121"/>
    <mergeCell ref="T122:T124"/>
    <mergeCell ref="U122:U124"/>
    <mergeCell ref="T110:T112"/>
    <mergeCell ref="U95:U97"/>
    <mergeCell ref="T98:T100"/>
    <mergeCell ref="U98:U100"/>
    <mergeCell ref="T101:T103"/>
    <mergeCell ref="U101:U103"/>
    <mergeCell ref="T104:T106"/>
    <mergeCell ref="U104:U106"/>
    <mergeCell ref="T107:T109"/>
    <mergeCell ref="U107:U109"/>
    <mergeCell ref="T95:T97"/>
    <mergeCell ref="T83:T85"/>
    <mergeCell ref="U83:U85"/>
    <mergeCell ref="T86:T88"/>
    <mergeCell ref="U86:U88"/>
    <mergeCell ref="T89:T91"/>
    <mergeCell ref="U89:U91"/>
    <mergeCell ref="T92:T94"/>
    <mergeCell ref="U92:U94"/>
    <mergeCell ref="T80:T82"/>
    <mergeCell ref="U59:U61"/>
    <mergeCell ref="T62:T64"/>
    <mergeCell ref="U62:U64"/>
    <mergeCell ref="T74:T76"/>
    <mergeCell ref="U74:U76"/>
    <mergeCell ref="T77:T79"/>
    <mergeCell ref="U77:U79"/>
    <mergeCell ref="T56:T58"/>
    <mergeCell ref="U80:U82"/>
    <mergeCell ref="B320:B323"/>
    <mergeCell ref="C320:C323"/>
    <mergeCell ref="A287:U287"/>
    <mergeCell ref="T288:T290"/>
    <mergeCell ref="U288:U290"/>
    <mergeCell ref="T291:T293"/>
    <mergeCell ref="U291:U293"/>
    <mergeCell ref="B297:B299"/>
    <mergeCell ref="C297:C299"/>
    <mergeCell ref="A297:A299"/>
    <mergeCell ref="R297:R299"/>
    <mergeCell ref="S297:S299"/>
    <mergeCell ref="S300:S302"/>
    <mergeCell ref="A316:A319"/>
    <mergeCell ref="B316:B319"/>
    <mergeCell ref="S291:S293"/>
    <mergeCell ref="R294:R296"/>
    <mergeCell ref="S294:S296"/>
    <mergeCell ref="A288:A290"/>
    <mergeCell ref="A308:A311"/>
    <mergeCell ref="B308:B311"/>
    <mergeCell ref="C308:C311"/>
    <mergeCell ref="R308:R311"/>
    <mergeCell ref="S307:S310"/>
    <mergeCell ref="S349:S355"/>
    <mergeCell ref="B262:B265"/>
    <mergeCell ref="C262:C265"/>
    <mergeCell ref="R262:R265"/>
    <mergeCell ref="B266:B269"/>
    <mergeCell ref="C266:C269"/>
    <mergeCell ref="R266:R269"/>
    <mergeCell ref="B270:B272"/>
    <mergeCell ref="C270:C272"/>
    <mergeCell ref="R270:R272"/>
    <mergeCell ref="S261:S263"/>
    <mergeCell ref="B273:B275"/>
    <mergeCell ref="C273:C275"/>
    <mergeCell ref="R273:R275"/>
    <mergeCell ref="S303:S306"/>
    <mergeCell ref="R288:R290"/>
    <mergeCell ref="B352:B355"/>
    <mergeCell ref="C352:C355"/>
    <mergeCell ref="R352:R355"/>
    <mergeCell ref="C328:C335"/>
    <mergeCell ref="R328:R335"/>
    <mergeCell ref="S276:S286"/>
    <mergeCell ref="S288:S290"/>
    <mergeCell ref="B348:B351"/>
    <mergeCell ref="S214:S216"/>
    <mergeCell ref="S217:S219"/>
    <mergeCell ref="S220:S222"/>
    <mergeCell ref="A10:U10"/>
    <mergeCell ref="A161:A163"/>
    <mergeCell ref="B161:B163"/>
    <mergeCell ref="C161:C163"/>
    <mergeCell ref="R161:R163"/>
    <mergeCell ref="A164:A166"/>
    <mergeCell ref="B164:B166"/>
    <mergeCell ref="C164:C166"/>
    <mergeCell ref="R164:R166"/>
    <mergeCell ref="S74:S76"/>
    <mergeCell ref="S77:S79"/>
    <mergeCell ref="S80:S82"/>
    <mergeCell ref="S83:S85"/>
    <mergeCell ref="R86:R88"/>
    <mergeCell ref="S86:S88"/>
    <mergeCell ref="S200:S204"/>
    <mergeCell ref="S205:S207"/>
    <mergeCell ref="S208:S210"/>
    <mergeCell ref="S211:S213"/>
    <mergeCell ref="U56:U58"/>
    <mergeCell ref="T59:T61"/>
    <mergeCell ref="A188:A190"/>
    <mergeCell ref="B188:B190"/>
    <mergeCell ref="C188:C190"/>
    <mergeCell ref="S188:S190"/>
    <mergeCell ref="S191:S193"/>
    <mergeCell ref="S194:S196"/>
    <mergeCell ref="S197:S199"/>
    <mergeCell ref="R188:R190"/>
    <mergeCell ref="A191:A193"/>
    <mergeCell ref="B191:B193"/>
    <mergeCell ref="C191:C193"/>
    <mergeCell ref="R191:R193"/>
    <mergeCell ref="B194:B197"/>
    <mergeCell ref="C194:C197"/>
    <mergeCell ref="R194:R197"/>
    <mergeCell ref="B198:B201"/>
    <mergeCell ref="C198:C201"/>
    <mergeCell ref="R198:R201"/>
    <mergeCell ref="B5:R5"/>
    <mergeCell ref="E8:M8"/>
    <mergeCell ref="D8:D9"/>
    <mergeCell ref="C8:C9"/>
    <mergeCell ref="B8:B9"/>
    <mergeCell ref="A8:A9"/>
    <mergeCell ref="R8:R9"/>
    <mergeCell ref="A6:U6"/>
    <mergeCell ref="S1:U5"/>
    <mergeCell ref="R1:R3"/>
    <mergeCell ref="T8:T9"/>
    <mergeCell ref="U8:U9"/>
    <mergeCell ref="S8:S9"/>
    <mergeCell ref="S341:S348"/>
    <mergeCell ref="S329:S332"/>
    <mergeCell ref="S333:S336"/>
    <mergeCell ref="A336:A339"/>
    <mergeCell ref="B336:B339"/>
    <mergeCell ref="C336:C339"/>
    <mergeCell ref="R336:R339"/>
    <mergeCell ref="A340:A343"/>
    <mergeCell ref="B340:B343"/>
    <mergeCell ref="C340:C343"/>
    <mergeCell ref="R340:R343"/>
    <mergeCell ref="A344:A347"/>
    <mergeCell ref="B344:B347"/>
    <mergeCell ref="C344:C347"/>
    <mergeCell ref="S337:S340"/>
    <mergeCell ref="R344:R347"/>
    <mergeCell ref="A348:A351"/>
    <mergeCell ref="C348:C351"/>
    <mergeCell ref="R348:R351"/>
    <mergeCell ref="S311:S313"/>
    <mergeCell ref="S314:S316"/>
    <mergeCell ref="S317:S320"/>
    <mergeCell ref="R320:R323"/>
    <mergeCell ref="S321:S324"/>
    <mergeCell ref="S325:S328"/>
    <mergeCell ref="A324:A327"/>
    <mergeCell ref="B232:B234"/>
    <mergeCell ref="A232:A234"/>
    <mergeCell ref="C232:C234"/>
    <mergeCell ref="S232:S234"/>
    <mergeCell ref="S249:S252"/>
    <mergeCell ref="S253:S256"/>
    <mergeCell ref="B247:B250"/>
    <mergeCell ref="C247:C250"/>
    <mergeCell ref="R247:R250"/>
    <mergeCell ref="B251:B254"/>
    <mergeCell ref="C251:C254"/>
    <mergeCell ref="R251:R254"/>
    <mergeCell ref="B255:B257"/>
    <mergeCell ref="C255:C257"/>
    <mergeCell ref="R255:R257"/>
    <mergeCell ref="S257:S260"/>
    <mergeCell ref="B258:B261"/>
    <mergeCell ref="B324:B327"/>
    <mergeCell ref="C324:C327"/>
    <mergeCell ref="R324:R327"/>
    <mergeCell ref="A328:A335"/>
    <mergeCell ref="B328:B335"/>
    <mergeCell ref="S272:S275"/>
    <mergeCell ref="S62:S64"/>
    <mergeCell ref="A68:A70"/>
    <mergeCell ref="B68:B70"/>
    <mergeCell ref="C68:C70"/>
    <mergeCell ref="R68:R70"/>
    <mergeCell ref="C258:C261"/>
    <mergeCell ref="R258:R261"/>
    <mergeCell ref="S264:S267"/>
    <mergeCell ref="S268:S271"/>
    <mergeCell ref="S241:S244"/>
    <mergeCell ref="S238:S240"/>
    <mergeCell ref="S245:S248"/>
    <mergeCell ref="R232:R234"/>
    <mergeCell ref="S235:S237"/>
    <mergeCell ref="S223:S225"/>
    <mergeCell ref="A223:A225"/>
    <mergeCell ref="C226:C228"/>
    <mergeCell ref="B226:B228"/>
    <mergeCell ref="A226:A228"/>
    <mergeCell ref="S226:S228"/>
    <mergeCell ref="R226:R228"/>
    <mergeCell ref="C229:C231"/>
    <mergeCell ref="B229:B231"/>
    <mergeCell ref="A229:A231"/>
    <mergeCell ref="A71:A73"/>
    <mergeCell ref="B71:B73"/>
    <mergeCell ref="C71:C73"/>
    <mergeCell ref="R71:R73"/>
    <mergeCell ref="A74:A76"/>
    <mergeCell ref="B74:B76"/>
    <mergeCell ref="C74:C76"/>
    <mergeCell ref="R74:R76"/>
    <mergeCell ref="A77:A79"/>
    <mergeCell ref="B77:B79"/>
    <mergeCell ref="C77:C79"/>
    <mergeCell ref="R77:R79"/>
    <mergeCell ref="A80:A82"/>
    <mergeCell ref="B80:B82"/>
    <mergeCell ref="C80:C82"/>
    <mergeCell ref="R80:R82"/>
    <mergeCell ref="A83:A85"/>
    <mergeCell ref="B83:B85"/>
    <mergeCell ref="C83:C85"/>
    <mergeCell ref="R83:R85"/>
    <mergeCell ref="A86:A88"/>
    <mergeCell ref="B86:B88"/>
    <mergeCell ref="C86:C88"/>
    <mergeCell ref="A89:A91"/>
    <mergeCell ref="B89:B91"/>
    <mergeCell ref="C89:C91"/>
    <mergeCell ref="R89:R91"/>
    <mergeCell ref="S89:S91"/>
    <mergeCell ref="A92:A94"/>
    <mergeCell ref="B92:B94"/>
    <mergeCell ref="C92:C94"/>
    <mergeCell ref="R92:R94"/>
    <mergeCell ref="S92:S94"/>
    <mergeCell ref="R101:R103"/>
    <mergeCell ref="S101:S103"/>
    <mergeCell ref="A104:A106"/>
    <mergeCell ref="B104:B106"/>
    <mergeCell ref="C104:C106"/>
    <mergeCell ref="R104:R106"/>
    <mergeCell ref="S104:S106"/>
    <mergeCell ref="A95:A97"/>
    <mergeCell ref="B95:B97"/>
    <mergeCell ref="C95:C97"/>
    <mergeCell ref="R95:R97"/>
    <mergeCell ref="S95:S97"/>
    <mergeCell ref="A98:A100"/>
    <mergeCell ref="B98:B100"/>
    <mergeCell ref="C98:C100"/>
    <mergeCell ref="R98:R100"/>
    <mergeCell ref="S98:S100"/>
    <mergeCell ref="S113:S115"/>
    <mergeCell ref="A116:A118"/>
    <mergeCell ref="B116:B118"/>
    <mergeCell ref="C116:C118"/>
    <mergeCell ref="R116:R118"/>
    <mergeCell ref="S116:S118"/>
    <mergeCell ref="A107:A109"/>
    <mergeCell ref="B107:B109"/>
    <mergeCell ref="C107:C109"/>
    <mergeCell ref="R107:R109"/>
    <mergeCell ref="S107:S109"/>
    <mergeCell ref="A110:A112"/>
    <mergeCell ref="B110:B112"/>
    <mergeCell ref="C110:C112"/>
    <mergeCell ref="R110:R112"/>
    <mergeCell ref="S110:S112"/>
    <mergeCell ref="S119:S121"/>
    <mergeCell ref="S122:S124"/>
    <mergeCell ref="C125:C127"/>
    <mergeCell ref="R125:R127"/>
    <mergeCell ref="S125:S127"/>
    <mergeCell ref="A128:A130"/>
    <mergeCell ref="B128:B130"/>
    <mergeCell ref="A113:A115"/>
    <mergeCell ref="B113:B115"/>
    <mergeCell ref="C128:C130"/>
    <mergeCell ref="R128:R130"/>
    <mergeCell ref="S128:S130"/>
    <mergeCell ref="A122:A124"/>
    <mergeCell ref="B122:B124"/>
    <mergeCell ref="C122:C124"/>
    <mergeCell ref="R122:R124"/>
    <mergeCell ref="A125:A127"/>
    <mergeCell ref="B125:B127"/>
    <mergeCell ref="A119:A121"/>
    <mergeCell ref="B119:B121"/>
    <mergeCell ref="C119:C121"/>
    <mergeCell ref="R119:R121"/>
    <mergeCell ref="C113:C115"/>
    <mergeCell ref="R113:R115"/>
    <mergeCell ref="A62:A64"/>
    <mergeCell ref="B62:B64"/>
    <mergeCell ref="C62:C64"/>
    <mergeCell ref="R62:R64"/>
    <mergeCell ref="A65:A67"/>
    <mergeCell ref="B65:B67"/>
    <mergeCell ref="C65:C67"/>
    <mergeCell ref="R65:R67"/>
    <mergeCell ref="B243:B246"/>
    <mergeCell ref="C243:C246"/>
    <mergeCell ref="R243:R246"/>
    <mergeCell ref="C223:C225"/>
    <mergeCell ref="B223:B225"/>
    <mergeCell ref="R223:R225"/>
    <mergeCell ref="A194:A197"/>
    <mergeCell ref="A198:A201"/>
    <mergeCell ref="A202:A204"/>
    <mergeCell ref="R202:R204"/>
    <mergeCell ref="B235:B238"/>
    <mergeCell ref="C235:C238"/>
    <mergeCell ref="R235:R238"/>
    <mergeCell ref="A101:A103"/>
    <mergeCell ref="B101:B103"/>
    <mergeCell ref="C101:C103"/>
    <mergeCell ref="A56:A58"/>
    <mergeCell ref="B56:B58"/>
    <mergeCell ref="C56:C58"/>
    <mergeCell ref="R56:R58"/>
    <mergeCell ref="S56:S58"/>
    <mergeCell ref="A59:A61"/>
    <mergeCell ref="B59:B61"/>
    <mergeCell ref="C59:C61"/>
    <mergeCell ref="R59:R61"/>
    <mergeCell ref="S59:S61"/>
    <mergeCell ref="A50:A52"/>
    <mergeCell ref="B50:B52"/>
    <mergeCell ref="C50:C52"/>
    <mergeCell ref="R50:R52"/>
    <mergeCell ref="S50:S52"/>
    <mergeCell ref="T50:T52"/>
    <mergeCell ref="U50:U52"/>
    <mergeCell ref="A53:A55"/>
    <mergeCell ref="B53:B55"/>
    <mergeCell ref="C53:C55"/>
    <mergeCell ref="R53:R55"/>
    <mergeCell ref="S53:S55"/>
    <mergeCell ref="T53:T55"/>
    <mergeCell ref="U53:U55"/>
    <mergeCell ref="A131:A133"/>
    <mergeCell ref="B131:B133"/>
    <mergeCell ref="C131:C133"/>
    <mergeCell ref="R131:R133"/>
    <mergeCell ref="S131:S133"/>
    <mergeCell ref="T131:T133"/>
    <mergeCell ref="U131:U133"/>
    <mergeCell ref="R134:R136"/>
    <mergeCell ref="S134:S136"/>
    <mergeCell ref="T134:T136"/>
    <mergeCell ref="U134:U136"/>
    <mergeCell ref="A134:A136"/>
    <mergeCell ref="B134:B136"/>
    <mergeCell ref="C134:C136"/>
    <mergeCell ref="A137:A139"/>
    <mergeCell ref="B137:B139"/>
    <mergeCell ref="C137:C139"/>
    <mergeCell ref="R137:R139"/>
    <mergeCell ref="S137:S139"/>
    <mergeCell ref="T137:T139"/>
    <mergeCell ref="U137:U139"/>
    <mergeCell ref="S140:S142"/>
    <mergeCell ref="T140:T142"/>
    <mergeCell ref="U140:U142"/>
    <mergeCell ref="A140:A142"/>
    <mergeCell ref="B140:B142"/>
    <mergeCell ref="C140:C142"/>
    <mergeCell ref="R140:R142"/>
    <mergeCell ref="A143:A145"/>
    <mergeCell ref="B143:B145"/>
    <mergeCell ref="C143:C145"/>
    <mergeCell ref="R143:R145"/>
    <mergeCell ref="S143:S145"/>
    <mergeCell ref="T143:T145"/>
    <mergeCell ref="U143:U145"/>
    <mergeCell ref="S146:S148"/>
    <mergeCell ref="T146:T148"/>
    <mergeCell ref="U146:U148"/>
    <mergeCell ref="A149:A151"/>
    <mergeCell ref="B149:B151"/>
    <mergeCell ref="C149:C151"/>
    <mergeCell ref="R149:R151"/>
    <mergeCell ref="S149:S151"/>
    <mergeCell ref="T149:T151"/>
    <mergeCell ref="U149:U151"/>
    <mergeCell ref="S152:S154"/>
    <mergeCell ref="T152:T154"/>
    <mergeCell ref="U152:U154"/>
    <mergeCell ref="A155:A157"/>
    <mergeCell ref="B155:B157"/>
    <mergeCell ref="C155:C157"/>
    <mergeCell ref="R155:R157"/>
    <mergeCell ref="S155:S157"/>
    <mergeCell ref="T155:T157"/>
    <mergeCell ref="U155:U157"/>
    <mergeCell ref="S158:S160"/>
    <mergeCell ref="T158:T160"/>
    <mergeCell ref="U158:U160"/>
    <mergeCell ref="B167:B177"/>
    <mergeCell ref="A167:A177"/>
    <mergeCell ref="C167:C177"/>
    <mergeCell ref="R167:R177"/>
    <mergeCell ref="S161:S163"/>
    <mergeCell ref="S164:S166"/>
    <mergeCell ref="S167:S169"/>
    <mergeCell ref="C11:C13"/>
    <mergeCell ref="B11:B13"/>
    <mergeCell ref="A11:A13"/>
    <mergeCell ref="R11:R13"/>
    <mergeCell ref="R43:R48"/>
    <mergeCell ref="A158:A160"/>
    <mergeCell ref="B158:B160"/>
    <mergeCell ref="C158:C160"/>
    <mergeCell ref="R158:R160"/>
    <mergeCell ref="A152:A154"/>
    <mergeCell ref="B152:B154"/>
    <mergeCell ref="C152:C154"/>
    <mergeCell ref="R152:R154"/>
    <mergeCell ref="A146:A148"/>
    <mergeCell ref="B146:B148"/>
    <mergeCell ref="C146:C148"/>
    <mergeCell ref="R146:R14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6" fitToHeight="99" orientation="portrait" r:id="rId1"/>
  <rowBreaks count="6" manualBreakCount="6">
    <brk id="52" max="20" man="1"/>
    <brk id="118" max="20" man="1"/>
    <brk id="184" max="20" man="1"/>
    <brk id="231" max="20" man="1"/>
    <brk id="293" max="20" man="1"/>
    <brk id="351" max="20" man="1"/>
  </rowBreaks>
  <colBreaks count="1" manualBreakCount="1">
    <brk id="18" max="4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"/>
  <sheetViews>
    <sheetView view="pageBreakPreview" zoomScaleNormal="100" zoomScaleSheetLayoutView="100" workbookViewId="0">
      <selection activeCell="J11" sqref="J11"/>
    </sheetView>
  </sheetViews>
  <sheetFormatPr defaultRowHeight="15"/>
  <cols>
    <col min="1" max="1" width="3.28515625" style="24" customWidth="1"/>
    <col min="2" max="2" width="69.140625" style="25" customWidth="1"/>
    <col min="3" max="3" width="8.28515625" style="24" customWidth="1"/>
    <col min="4" max="7" width="6.28515625" style="24" customWidth="1"/>
    <col min="8" max="12" width="8.7109375" style="24" customWidth="1"/>
    <col min="13" max="13" width="7.7109375" style="24" customWidth="1"/>
    <col min="14" max="14" width="11.85546875" style="24" customWidth="1"/>
    <col min="15" max="15" width="20.7109375" style="24" customWidth="1"/>
    <col min="16" max="16384" width="9.140625" style="24"/>
  </cols>
  <sheetData>
    <row r="1" spans="1:15" ht="47.25" customHeight="1">
      <c r="K1" s="770" t="s">
        <v>425</v>
      </c>
      <c r="L1" s="770"/>
      <c r="M1" s="770"/>
      <c r="N1" s="770"/>
    </row>
    <row r="2" spans="1:15"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</row>
    <row r="3" spans="1:15">
      <c r="A3" s="768" t="s">
        <v>177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  <c r="L3" s="768"/>
      <c r="M3" s="768"/>
      <c r="N3" s="768"/>
    </row>
    <row r="4" spans="1:15">
      <c r="A4" s="769" t="s">
        <v>178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</row>
    <row r="5" spans="1:15" ht="20.25" customHeight="1">
      <c r="A5" s="28" t="s">
        <v>19</v>
      </c>
      <c r="B5" s="29" t="s">
        <v>232</v>
      </c>
      <c r="C5" s="30">
        <v>2020</v>
      </c>
      <c r="D5" s="30">
        <v>2021</v>
      </c>
      <c r="E5" s="30">
        <v>2022</v>
      </c>
      <c r="F5" s="30">
        <v>2023</v>
      </c>
      <c r="G5" s="30">
        <v>2024</v>
      </c>
      <c r="H5" s="30">
        <v>2025</v>
      </c>
      <c r="I5" s="30">
        <v>2026</v>
      </c>
      <c r="J5" s="30">
        <v>2027</v>
      </c>
      <c r="K5" s="30">
        <v>2028</v>
      </c>
      <c r="L5" s="30">
        <v>2029</v>
      </c>
      <c r="M5" s="30">
        <v>2030</v>
      </c>
      <c r="N5" s="182" t="s">
        <v>233</v>
      </c>
      <c r="O5" s="310"/>
    </row>
    <row r="6" spans="1:15" ht="19.149999999999999" customHeight="1">
      <c r="A6" s="220">
        <v>1</v>
      </c>
      <c r="B6" s="26" t="s">
        <v>179</v>
      </c>
      <c r="C6" s="356" t="s">
        <v>180</v>
      </c>
      <c r="D6" s="356" t="s">
        <v>181</v>
      </c>
      <c r="E6" s="356">
        <v>41.6</v>
      </c>
      <c r="F6" s="356">
        <v>41.5</v>
      </c>
      <c r="G6" s="356">
        <v>41.4</v>
      </c>
      <c r="H6" s="356">
        <v>41.5</v>
      </c>
      <c r="I6" s="356">
        <v>41.6</v>
      </c>
      <c r="J6" s="356">
        <v>41.7</v>
      </c>
      <c r="K6" s="356">
        <v>41.8</v>
      </c>
      <c r="L6" s="356">
        <v>41.9</v>
      </c>
      <c r="M6" s="356" t="s">
        <v>183</v>
      </c>
      <c r="N6" s="311">
        <f>M6/C6*100</f>
        <v>100.23866348448686</v>
      </c>
    </row>
    <row r="7" spans="1:15" ht="25.5" customHeight="1">
      <c r="A7" s="220">
        <v>2</v>
      </c>
      <c r="B7" s="26" t="s">
        <v>184</v>
      </c>
      <c r="C7" s="27">
        <v>213</v>
      </c>
      <c r="D7" s="27">
        <v>212</v>
      </c>
      <c r="E7" s="27">
        <v>202</v>
      </c>
      <c r="F7" s="27">
        <v>262</v>
      </c>
      <c r="G7" s="27">
        <v>271</v>
      </c>
      <c r="H7" s="27">
        <v>279</v>
      </c>
      <c r="I7" s="27">
        <v>282</v>
      </c>
      <c r="J7" s="27">
        <v>286</v>
      </c>
      <c r="K7" s="27">
        <v>290</v>
      </c>
      <c r="L7" s="27">
        <v>296</v>
      </c>
      <c r="M7" s="27" t="s">
        <v>185</v>
      </c>
      <c r="N7" s="311">
        <f t="shared" ref="N7:N13" si="0">M7/C7*100</f>
        <v>140.8450704225352</v>
      </c>
    </row>
    <row r="8" spans="1:15" ht="27" customHeight="1">
      <c r="A8" s="220">
        <v>3</v>
      </c>
      <c r="B8" s="26" t="s">
        <v>186</v>
      </c>
      <c r="C8" s="27" t="s">
        <v>176</v>
      </c>
      <c r="D8" s="27" t="s">
        <v>176</v>
      </c>
      <c r="E8" s="27">
        <v>100</v>
      </c>
      <c r="F8" s="27">
        <v>100</v>
      </c>
      <c r="G8" s="27">
        <v>100</v>
      </c>
      <c r="H8" s="27" t="s">
        <v>176</v>
      </c>
      <c r="I8" s="27">
        <v>100</v>
      </c>
      <c r="J8" s="27">
        <v>100</v>
      </c>
      <c r="K8" s="27">
        <v>100</v>
      </c>
      <c r="L8" s="27">
        <v>100</v>
      </c>
      <c r="M8" s="27" t="s">
        <v>176</v>
      </c>
      <c r="N8" s="311">
        <f t="shared" si="0"/>
        <v>100</v>
      </c>
    </row>
    <row r="9" spans="1:15" ht="26.25" customHeight="1">
      <c r="A9" s="220">
        <v>4</v>
      </c>
      <c r="B9" s="26" t="s">
        <v>187</v>
      </c>
      <c r="C9" s="27">
        <v>46631</v>
      </c>
      <c r="D9" s="27">
        <v>48500</v>
      </c>
      <c r="E9" s="27">
        <v>50925</v>
      </c>
      <c r="F9" s="27">
        <v>53471</v>
      </c>
      <c r="G9" s="27">
        <v>54144</v>
      </c>
      <c r="H9" s="27">
        <v>56159</v>
      </c>
      <c r="I9" s="27">
        <v>58967</v>
      </c>
      <c r="J9" s="27">
        <v>61915</v>
      </c>
      <c r="K9" s="27">
        <v>63230</v>
      </c>
      <c r="L9" s="27">
        <v>66391</v>
      </c>
      <c r="M9" s="27">
        <v>68457</v>
      </c>
      <c r="N9" s="311">
        <f t="shared" si="0"/>
        <v>146.8057729836375</v>
      </c>
    </row>
    <row r="10" spans="1:15" ht="24" customHeight="1">
      <c r="A10" s="220">
        <v>5</v>
      </c>
      <c r="B10" s="26" t="s">
        <v>188</v>
      </c>
      <c r="C10" s="27">
        <v>7539</v>
      </c>
      <c r="D10" s="27">
        <v>7467</v>
      </c>
      <c r="E10" s="27">
        <v>7489</v>
      </c>
      <c r="F10" s="27">
        <v>7495</v>
      </c>
      <c r="G10" s="27">
        <v>7521</v>
      </c>
      <c r="H10" s="27">
        <v>7532</v>
      </c>
      <c r="I10" s="27">
        <v>7545</v>
      </c>
      <c r="J10" s="27">
        <v>7553</v>
      </c>
      <c r="K10" s="27">
        <v>7589</v>
      </c>
      <c r="L10" s="27">
        <v>7616</v>
      </c>
      <c r="M10" s="27">
        <v>7688</v>
      </c>
      <c r="N10" s="311">
        <f t="shared" si="0"/>
        <v>101.9763894415705</v>
      </c>
    </row>
    <row r="11" spans="1:15" ht="21" customHeight="1">
      <c r="A11" s="220">
        <v>6</v>
      </c>
      <c r="B11" s="26" t="s">
        <v>189</v>
      </c>
      <c r="C11" s="27" t="s">
        <v>190</v>
      </c>
      <c r="D11" s="27" t="s">
        <v>191</v>
      </c>
      <c r="E11" s="356">
        <v>423.5</v>
      </c>
      <c r="F11" s="356">
        <v>469.8</v>
      </c>
      <c r="G11" s="356">
        <v>512.5</v>
      </c>
      <c r="H11" s="27" t="s">
        <v>192</v>
      </c>
      <c r="I11" s="27">
        <v>612</v>
      </c>
      <c r="J11" s="27">
        <v>783</v>
      </c>
      <c r="K11" s="27">
        <v>902</v>
      </c>
      <c r="L11" s="27">
        <v>945.2</v>
      </c>
      <c r="M11" s="27">
        <v>1016</v>
      </c>
      <c r="N11" s="311">
        <f t="shared" si="0"/>
        <v>811.50159744408938</v>
      </c>
      <c r="O11" s="310"/>
    </row>
    <row r="12" spans="1:15" ht="18.75" customHeight="1">
      <c r="A12" s="220">
        <v>7</v>
      </c>
      <c r="B12" s="26" t="s">
        <v>193</v>
      </c>
      <c r="C12" s="27" t="s">
        <v>194</v>
      </c>
      <c r="D12" s="27" t="s">
        <v>182</v>
      </c>
      <c r="E12" s="356">
        <v>41.8</v>
      </c>
      <c r="F12" s="356">
        <v>45.2</v>
      </c>
      <c r="G12" s="356">
        <v>48.6</v>
      </c>
      <c r="H12" s="27" t="s">
        <v>195</v>
      </c>
      <c r="I12" s="356">
        <v>56.2</v>
      </c>
      <c r="J12" s="356">
        <v>61.7</v>
      </c>
      <c r="K12" s="356">
        <v>64.2</v>
      </c>
      <c r="L12" s="356">
        <v>68.099999999999994</v>
      </c>
      <c r="M12" s="27" t="s">
        <v>196</v>
      </c>
      <c r="N12" s="311">
        <f t="shared" si="0"/>
        <v>214.80582524271844</v>
      </c>
    </row>
    <row r="13" spans="1:15" ht="19.149999999999999" customHeight="1">
      <c r="A13" s="220">
        <v>8</v>
      </c>
      <c r="B13" s="26" t="s">
        <v>197</v>
      </c>
      <c r="C13" s="27" t="s">
        <v>198</v>
      </c>
      <c r="D13" s="27" t="s">
        <v>199</v>
      </c>
      <c r="E13" s="27">
        <v>152</v>
      </c>
      <c r="F13" s="27">
        <v>160</v>
      </c>
      <c r="G13" s="27">
        <v>168</v>
      </c>
      <c r="H13" s="27" t="s">
        <v>200</v>
      </c>
      <c r="I13" s="27">
        <v>173</v>
      </c>
      <c r="J13" s="27">
        <v>175</v>
      </c>
      <c r="K13" s="27">
        <v>177</v>
      </c>
      <c r="L13" s="27">
        <v>179</v>
      </c>
      <c r="M13" s="27" t="s">
        <v>201</v>
      </c>
      <c r="N13" s="311">
        <f t="shared" si="0"/>
        <v>140.625</v>
      </c>
    </row>
    <row r="14" spans="1:15" ht="33.75" customHeight="1">
      <c r="A14" s="220">
        <v>9</v>
      </c>
      <c r="B14" s="32" t="s">
        <v>436</v>
      </c>
      <c r="C14" s="27" t="s">
        <v>202</v>
      </c>
      <c r="D14" s="27" t="s">
        <v>203</v>
      </c>
      <c r="E14" s="356">
        <v>38.799999999999997</v>
      </c>
      <c r="F14" s="356">
        <v>38.6</v>
      </c>
      <c r="G14" s="356">
        <v>38.4</v>
      </c>
      <c r="H14" s="27" t="s">
        <v>204</v>
      </c>
      <c r="I14" s="356">
        <v>36.1</v>
      </c>
      <c r="J14" s="356">
        <v>31.2</v>
      </c>
      <c r="K14" s="356">
        <v>25</v>
      </c>
      <c r="L14" s="356">
        <v>18</v>
      </c>
      <c r="M14" s="27" t="s">
        <v>92</v>
      </c>
      <c r="N14" s="311">
        <v>-29.57</v>
      </c>
    </row>
    <row r="15" spans="1:15" ht="39.75" customHeight="1">
      <c r="A15" s="220">
        <v>10</v>
      </c>
      <c r="B15" s="26" t="s">
        <v>205</v>
      </c>
      <c r="C15" s="27" t="s">
        <v>206</v>
      </c>
      <c r="D15" s="27" t="s">
        <v>207</v>
      </c>
      <c r="E15" s="27">
        <v>20</v>
      </c>
      <c r="F15" s="27">
        <v>25</v>
      </c>
      <c r="G15" s="27">
        <v>27</v>
      </c>
      <c r="H15" s="27" t="s">
        <v>99</v>
      </c>
      <c r="I15" s="27">
        <v>30</v>
      </c>
      <c r="J15" s="27">
        <v>30</v>
      </c>
      <c r="K15" s="27">
        <v>30</v>
      </c>
      <c r="L15" s="27">
        <v>30</v>
      </c>
      <c r="M15" s="27">
        <v>30</v>
      </c>
      <c r="N15" s="312" t="s">
        <v>558</v>
      </c>
    </row>
    <row r="16" spans="1:15" ht="19.149999999999999" customHeight="1">
      <c r="A16" s="220">
        <v>11</v>
      </c>
      <c r="B16" s="32" t="s">
        <v>437</v>
      </c>
      <c r="C16" s="27" t="s">
        <v>208</v>
      </c>
      <c r="D16" s="27" t="s">
        <v>209</v>
      </c>
      <c r="E16" s="27">
        <v>3389.1</v>
      </c>
      <c r="F16" s="27">
        <v>3412</v>
      </c>
      <c r="G16" s="27">
        <v>3498</v>
      </c>
      <c r="H16" s="27" t="s">
        <v>210</v>
      </c>
      <c r="I16" s="356">
        <v>3653.1</v>
      </c>
      <c r="J16" s="356">
        <v>3814</v>
      </c>
      <c r="K16" s="356">
        <v>3867</v>
      </c>
      <c r="L16" s="356">
        <v>3954.1</v>
      </c>
      <c r="M16" s="27" t="s">
        <v>211</v>
      </c>
      <c r="N16" s="311">
        <f t="shared" ref="N16:N23" si="1">M16/C16*100</f>
        <v>126.43949405323769</v>
      </c>
    </row>
    <row r="17" spans="1:15" ht="19.149999999999999" customHeight="1">
      <c r="A17" s="220">
        <v>12</v>
      </c>
      <c r="B17" s="32" t="s">
        <v>435</v>
      </c>
      <c r="C17" s="27">
        <v>540.29999999999995</v>
      </c>
      <c r="D17" s="27">
        <v>594.9</v>
      </c>
      <c r="E17" s="27">
        <v>596</v>
      </c>
      <c r="F17" s="27">
        <v>597</v>
      </c>
      <c r="G17" s="27">
        <v>599</v>
      </c>
      <c r="H17" s="27">
        <v>600</v>
      </c>
      <c r="I17" s="27">
        <v>610</v>
      </c>
      <c r="J17" s="27">
        <v>615</v>
      </c>
      <c r="K17" s="27">
        <v>630</v>
      </c>
      <c r="L17" s="27">
        <v>640</v>
      </c>
      <c r="M17" s="27">
        <v>650</v>
      </c>
      <c r="N17" s="311">
        <f t="shared" si="1"/>
        <v>120.30353507310754</v>
      </c>
    </row>
    <row r="18" spans="1:15" ht="19.149999999999999" customHeight="1">
      <c r="A18" s="220">
        <v>13</v>
      </c>
      <c r="B18" s="32" t="s">
        <v>438</v>
      </c>
      <c r="C18" s="27">
        <v>316.5</v>
      </c>
      <c r="D18" s="27">
        <v>380.7</v>
      </c>
      <c r="E18" s="27">
        <v>392</v>
      </c>
      <c r="F18" s="27">
        <v>415.2</v>
      </c>
      <c r="G18" s="27">
        <v>465</v>
      </c>
      <c r="H18" s="27">
        <v>487</v>
      </c>
      <c r="I18" s="27">
        <v>490</v>
      </c>
      <c r="J18" s="27">
        <v>492</v>
      </c>
      <c r="K18" s="27">
        <v>495</v>
      </c>
      <c r="L18" s="27">
        <v>498</v>
      </c>
      <c r="M18" s="27">
        <v>500</v>
      </c>
      <c r="N18" s="311">
        <f t="shared" si="1"/>
        <v>157.9778830963665</v>
      </c>
    </row>
    <row r="19" spans="1:15" ht="23.25" customHeight="1">
      <c r="A19" s="220">
        <v>14</v>
      </c>
      <c r="B19" s="26" t="s">
        <v>212</v>
      </c>
      <c r="C19" s="27">
        <v>7211</v>
      </c>
      <c r="D19" s="27">
        <v>6197</v>
      </c>
      <c r="E19" s="27">
        <v>6214</v>
      </c>
      <c r="F19" s="27">
        <v>6514</v>
      </c>
      <c r="G19" s="27">
        <v>6825</v>
      </c>
      <c r="H19" s="27">
        <v>7388</v>
      </c>
      <c r="I19" s="27">
        <v>7488</v>
      </c>
      <c r="J19" s="27">
        <v>7512</v>
      </c>
      <c r="K19" s="27">
        <v>7611</v>
      </c>
      <c r="L19" s="27">
        <v>7702</v>
      </c>
      <c r="M19" s="27">
        <v>7790</v>
      </c>
      <c r="N19" s="311">
        <f t="shared" si="1"/>
        <v>108.02939952849813</v>
      </c>
    </row>
    <row r="20" spans="1:15" ht="19.149999999999999" customHeight="1">
      <c r="A20" s="220">
        <v>15</v>
      </c>
      <c r="B20" s="32" t="s">
        <v>439</v>
      </c>
      <c r="C20" s="27" t="s">
        <v>213</v>
      </c>
      <c r="D20" s="27" t="s">
        <v>214</v>
      </c>
      <c r="E20" s="356">
        <v>320.39999999999998</v>
      </c>
      <c r="F20" s="356">
        <v>340.2</v>
      </c>
      <c r="G20" s="356">
        <v>350.1</v>
      </c>
      <c r="H20" s="27" t="s">
        <v>215</v>
      </c>
      <c r="I20" s="356">
        <v>380.4</v>
      </c>
      <c r="J20" s="356">
        <v>405.1</v>
      </c>
      <c r="K20" s="356">
        <v>415.2</v>
      </c>
      <c r="L20" s="356">
        <v>432.1</v>
      </c>
      <c r="M20" s="27" t="s">
        <v>216</v>
      </c>
      <c r="N20" s="311">
        <f t="shared" si="1"/>
        <v>73.024319807907588</v>
      </c>
      <c r="O20" s="310"/>
    </row>
    <row r="21" spans="1:15" ht="19.149999999999999" customHeight="1">
      <c r="A21" s="220">
        <v>16</v>
      </c>
      <c r="B21" s="26" t="s">
        <v>217</v>
      </c>
      <c r="C21" s="27" t="s">
        <v>218</v>
      </c>
      <c r="D21" s="27" t="s">
        <v>219</v>
      </c>
      <c r="E21" s="27">
        <v>5321</v>
      </c>
      <c r="F21" s="27">
        <v>5512</v>
      </c>
      <c r="G21" s="27">
        <v>5678</v>
      </c>
      <c r="H21" s="27" t="s">
        <v>220</v>
      </c>
      <c r="I21" s="27">
        <v>5811</v>
      </c>
      <c r="J21" s="27">
        <v>5896</v>
      </c>
      <c r="K21" s="27">
        <v>5904</v>
      </c>
      <c r="L21" s="27">
        <v>5986</v>
      </c>
      <c r="M21" s="27" t="s">
        <v>221</v>
      </c>
      <c r="N21" s="311">
        <f t="shared" si="1"/>
        <v>119.85577595333692</v>
      </c>
    </row>
    <row r="22" spans="1:15" ht="19.149999999999999" customHeight="1">
      <c r="A22" s="220">
        <v>17</v>
      </c>
      <c r="B22" s="32" t="s">
        <v>440</v>
      </c>
      <c r="C22" s="27" t="s">
        <v>222</v>
      </c>
      <c r="D22" s="27" t="s">
        <v>223</v>
      </c>
      <c r="E22" s="27">
        <v>1456</v>
      </c>
      <c r="F22" s="27">
        <v>1523</v>
      </c>
      <c r="G22" s="27">
        <v>1598</v>
      </c>
      <c r="H22" s="27" t="s">
        <v>224</v>
      </c>
      <c r="I22" s="27">
        <v>1675</v>
      </c>
      <c r="J22" s="27">
        <v>1683</v>
      </c>
      <c r="K22" s="27">
        <v>1715</v>
      </c>
      <c r="L22" s="27">
        <v>1742</v>
      </c>
      <c r="M22" s="27" t="s">
        <v>225</v>
      </c>
      <c r="N22" s="311">
        <f t="shared" si="1"/>
        <v>137.25490196078431</v>
      </c>
    </row>
    <row r="23" spans="1:15" ht="19.149999999999999" customHeight="1">
      <c r="A23" s="220">
        <v>18</v>
      </c>
      <c r="B23" s="26" t="s">
        <v>226</v>
      </c>
      <c r="C23" s="27" t="s">
        <v>172</v>
      </c>
      <c r="D23" s="27" t="s">
        <v>171</v>
      </c>
      <c r="E23" s="27">
        <v>40</v>
      </c>
      <c r="F23" s="27">
        <v>41</v>
      </c>
      <c r="G23" s="27">
        <v>42</v>
      </c>
      <c r="H23" s="27">
        <v>43</v>
      </c>
      <c r="I23" s="27">
        <v>40</v>
      </c>
      <c r="J23" s="27">
        <v>41</v>
      </c>
      <c r="K23" s="27">
        <v>42</v>
      </c>
      <c r="L23" s="27">
        <v>43</v>
      </c>
      <c r="M23" s="27" t="s">
        <v>172</v>
      </c>
      <c r="N23" s="311">
        <f t="shared" si="1"/>
        <v>100</v>
      </c>
      <c r="O23" s="310"/>
    </row>
    <row r="24" spans="1:15" ht="19.149999999999999" customHeight="1">
      <c r="A24" s="220">
        <v>19</v>
      </c>
      <c r="B24" s="26" t="s">
        <v>227</v>
      </c>
      <c r="C24" s="27">
        <v>2.6</v>
      </c>
      <c r="D24" s="27" t="s">
        <v>228</v>
      </c>
      <c r="E24" s="356">
        <v>1.8</v>
      </c>
      <c r="F24" s="356">
        <v>1.7</v>
      </c>
      <c r="G24" s="356">
        <v>1.6</v>
      </c>
      <c r="H24" s="27" t="s">
        <v>229</v>
      </c>
      <c r="I24" s="356">
        <v>1.3</v>
      </c>
      <c r="J24" s="356">
        <v>1.3</v>
      </c>
      <c r="K24" s="356">
        <v>1.2</v>
      </c>
      <c r="L24" s="356">
        <v>1.2</v>
      </c>
      <c r="M24" s="27" t="s">
        <v>230</v>
      </c>
      <c r="N24" s="311" t="s">
        <v>231</v>
      </c>
    </row>
  </sheetData>
  <mergeCells count="4">
    <mergeCell ref="D2:N2"/>
    <mergeCell ref="A3:N3"/>
    <mergeCell ref="A4:N4"/>
    <mergeCell ref="K1:N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99" orientation="landscape" horizontalDpi="4294967295" verticalDpi="4294967295" r:id="rId1"/>
  <colBreaks count="1" manualBreakCount="1">
    <brk id="14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"/>
  <sheetViews>
    <sheetView view="pageBreakPreview" zoomScale="60" zoomScaleNormal="100" workbookViewId="0">
      <selection activeCell="H17" sqref="H17"/>
    </sheetView>
  </sheetViews>
  <sheetFormatPr defaultRowHeight="18.75"/>
  <cols>
    <col min="1" max="1" width="6.140625" style="235" customWidth="1"/>
    <col min="2" max="2" width="46.5703125" style="236" customWidth="1"/>
    <col min="3" max="3" width="10" style="235" customWidth="1"/>
    <col min="4" max="4" width="10.140625" style="235" customWidth="1"/>
    <col min="5" max="6" width="10.42578125" style="235" customWidth="1"/>
    <col min="7" max="7" width="11.85546875" style="235" customWidth="1"/>
    <col min="8" max="8" width="10" style="235" customWidth="1"/>
    <col min="9" max="9" width="9.7109375" style="235" customWidth="1"/>
    <col min="10" max="10" width="10.5703125" style="235" customWidth="1"/>
    <col min="11" max="11" width="11.28515625" style="235" customWidth="1"/>
    <col min="12" max="12" width="21.28515625" style="235" customWidth="1"/>
    <col min="13" max="16384" width="9.140625" style="24"/>
  </cols>
  <sheetData>
    <row r="1" spans="1:12" ht="34.5" customHeight="1">
      <c r="J1" s="773" t="s">
        <v>441</v>
      </c>
      <c r="K1" s="774"/>
      <c r="L1" s="774"/>
    </row>
    <row r="2" spans="1:12" ht="29.25" customHeight="1">
      <c r="J2" s="774"/>
      <c r="K2" s="774"/>
      <c r="L2" s="774"/>
    </row>
    <row r="3" spans="1:12" ht="72" customHeight="1">
      <c r="J3" s="774"/>
      <c r="K3" s="774"/>
      <c r="L3" s="774"/>
    </row>
    <row r="4" spans="1:12">
      <c r="A4" s="771" t="s">
        <v>69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71"/>
    </row>
    <row r="5" spans="1:12">
      <c r="A5" s="772" t="s">
        <v>241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</row>
    <row r="6" spans="1:12" ht="42.75" customHeight="1">
      <c r="A6" s="237" t="s">
        <v>19</v>
      </c>
      <c r="B6" s="238" t="s">
        <v>232</v>
      </c>
      <c r="C6" s="239">
        <v>2022</v>
      </c>
      <c r="D6" s="239">
        <v>2023</v>
      </c>
      <c r="E6" s="239">
        <v>2024</v>
      </c>
      <c r="F6" s="239">
        <v>2025</v>
      </c>
      <c r="G6" s="239">
        <v>2026</v>
      </c>
      <c r="H6" s="239">
        <v>2027</v>
      </c>
      <c r="I6" s="239">
        <v>2028</v>
      </c>
      <c r="J6" s="239">
        <v>2029</v>
      </c>
      <c r="K6" s="239">
        <v>2030</v>
      </c>
      <c r="L6" s="239" t="s">
        <v>242</v>
      </c>
    </row>
    <row r="7" spans="1:12" ht="46.5" customHeight="1">
      <c r="A7" s="240">
        <v>1</v>
      </c>
      <c r="B7" s="241" t="s">
        <v>243</v>
      </c>
      <c r="C7" s="243">
        <v>20</v>
      </c>
      <c r="D7" s="243">
        <v>20</v>
      </c>
      <c r="E7" s="243">
        <f>25+45</f>
        <v>70</v>
      </c>
      <c r="F7" s="242" t="s">
        <v>334</v>
      </c>
      <c r="G7" s="242" t="s">
        <v>334</v>
      </c>
      <c r="H7" s="242" t="s">
        <v>334</v>
      </c>
      <c r="I7" s="242" t="s">
        <v>334</v>
      </c>
      <c r="J7" s="242" t="s">
        <v>334</v>
      </c>
      <c r="K7" s="242" t="s">
        <v>334</v>
      </c>
      <c r="L7" s="244">
        <f>SUM(C7:K7)</f>
        <v>110</v>
      </c>
    </row>
    <row r="8" spans="1:12" ht="44.25" customHeight="1">
      <c r="A8" s="240">
        <v>2</v>
      </c>
      <c r="B8" s="241" t="s">
        <v>244</v>
      </c>
      <c r="C8" s="243">
        <v>10</v>
      </c>
      <c r="D8" s="243">
        <v>10</v>
      </c>
      <c r="E8" s="243">
        <v>10</v>
      </c>
      <c r="F8" s="243">
        <v>10</v>
      </c>
      <c r="G8" s="243">
        <v>10</v>
      </c>
      <c r="H8" s="243">
        <v>10</v>
      </c>
      <c r="I8" s="242" t="s">
        <v>334</v>
      </c>
      <c r="J8" s="242" t="s">
        <v>334</v>
      </c>
      <c r="K8" s="242" t="s">
        <v>334</v>
      </c>
      <c r="L8" s="244">
        <f>SUM(C8:K8)</f>
        <v>60</v>
      </c>
    </row>
    <row r="9" spans="1:12" ht="31.5" customHeight="1">
      <c r="A9" s="240">
        <v>4</v>
      </c>
      <c r="B9" s="241" t="s">
        <v>245</v>
      </c>
      <c r="C9" s="243">
        <v>30</v>
      </c>
      <c r="D9" s="243">
        <v>30</v>
      </c>
      <c r="E9" s="243">
        <v>20</v>
      </c>
      <c r="F9" s="242" t="s">
        <v>334</v>
      </c>
      <c r="G9" s="242" t="s">
        <v>334</v>
      </c>
      <c r="H9" s="242" t="s">
        <v>334</v>
      </c>
      <c r="I9" s="242" t="s">
        <v>334</v>
      </c>
      <c r="J9" s="242" t="s">
        <v>334</v>
      </c>
      <c r="K9" s="242" t="s">
        <v>334</v>
      </c>
      <c r="L9" s="244">
        <f>SUM(C9:K9)</f>
        <v>80</v>
      </c>
    </row>
    <row r="10" spans="1:12">
      <c r="A10" s="240"/>
      <c r="B10" s="241" t="s">
        <v>250</v>
      </c>
      <c r="C10" s="243">
        <f>SUM(C7:C9)</f>
        <v>60</v>
      </c>
      <c r="D10" s="243">
        <f t="shared" ref="D10:L10" si="0">SUM(D7:D9)</f>
        <v>60</v>
      </c>
      <c r="E10" s="243">
        <f t="shared" si="0"/>
        <v>100</v>
      </c>
      <c r="F10" s="242">
        <f t="shared" si="0"/>
        <v>10</v>
      </c>
      <c r="G10" s="242">
        <f t="shared" si="0"/>
        <v>10</v>
      </c>
      <c r="H10" s="242">
        <f t="shared" si="0"/>
        <v>10</v>
      </c>
      <c r="I10" s="242" t="s">
        <v>334</v>
      </c>
      <c r="J10" s="242" t="s">
        <v>334</v>
      </c>
      <c r="K10" s="242" t="s">
        <v>334</v>
      </c>
      <c r="L10" s="244">
        <f t="shared" si="0"/>
        <v>250</v>
      </c>
    </row>
  </sheetData>
  <mergeCells count="3">
    <mergeCell ref="A4:L4"/>
    <mergeCell ref="A5:L5"/>
    <mergeCell ref="J1:L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9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3530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План</vt:lpstr>
      <vt:lpstr>Приложение 1 </vt:lpstr>
      <vt:lpstr>Приложение 2</vt:lpstr>
      <vt:lpstr>Приложение 3</vt:lpstr>
      <vt:lpstr>Приложение 4</vt:lpstr>
      <vt:lpstr>Приложение  5</vt:lpstr>
      <vt:lpstr>План!Заголовки_для_печати</vt:lpstr>
      <vt:lpstr>'Приложение 1 '!Заголовки_для_печати</vt:lpstr>
      <vt:lpstr>'Приложение 2'!Заголовки_для_печати</vt:lpstr>
      <vt:lpstr>'Приложение 3'!Заголовки_для_печати</vt:lpstr>
      <vt:lpstr>План!Область_печати</vt:lpstr>
      <vt:lpstr>'Приложение  5'!Область_печати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Величко</dc:creator>
  <cp:lastModifiedBy>Вадим</cp:lastModifiedBy>
  <cp:revision>137</cp:revision>
  <cp:lastPrinted>2022-07-19T23:11:35Z</cp:lastPrinted>
  <dcterms:created xsi:type="dcterms:W3CDTF">2018-05-17T22:49:19Z</dcterms:created>
  <dcterms:modified xsi:type="dcterms:W3CDTF">2022-07-19T23:12:03Z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