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1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4" i="1" l="1"/>
  <c r="F54" i="1"/>
  <c r="G60" i="1"/>
  <c r="G57" i="1"/>
  <c r="G55" i="1"/>
  <c r="F6" i="1" l="1"/>
  <c r="E43" i="1" l="1"/>
  <c r="E44" i="1"/>
  <c r="E45" i="1"/>
  <c r="E46" i="1"/>
  <c r="G43" i="1"/>
  <c r="G44" i="1"/>
  <c r="G45" i="1"/>
  <c r="F73" i="1" l="1"/>
  <c r="E63" i="1"/>
  <c r="F37" i="1"/>
  <c r="F34" i="1"/>
  <c r="F32" i="1"/>
  <c r="F25" i="1"/>
  <c r="F24" i="1" s="1"/>
  <c r="F20" i="1"/>
  <c r="F15" i="1"/>
  <c r="F10" i="1"/>
  <c r="F8" i="1"/>
  <c r="G7" i="1"/>
  <c r="G9" i="1"/>
  <c r="G11" i="1"/>
  <c r="G12" i="1"/>
  <c r="G13" i="1"/>
  <c r="G14" i="1"/>
  <c r="G16" i="1"/>
  <c r="G17" i="1"/>
  <c r="G18" i="1"/>
  <c r="G19" i="1"/>
  <c r="G21" i="1"/>
  <c r="G26" i="1"/>
  <c r="G27" i="1"/>
  <c r="G28" i="1"/>
  <c r="G29" i="1"/>
  <c r="G31" i="1"/>
  <c r="G33" i="1"/>
  <c r="G35" i="1"/>
  <c r="G36" i="1"/>
  <c r="G38" i="1"/>
  <c r="G39" i="1"/>
  <c r="G40" i="1"/>
  <c r="G41" i="1"/>
  <c r="G42" i="1"/>
  <c r="G47" i="1"/>
  <c r="G48" i="1"/>
  <c r="G49" i="1"/>
  <c r="G52" i="1"/>
  <c r="G53" i="1"/>
  <c r="G56" i="1"/>
  <c r="G59" i="1"/>
  <c r="G61" i="1"/>
  <c r="G63" i="1"/>
  <c r="G65" i="1"/>
  <c r="G66" i="1"/>
  <c r="G69" i="1"/>
  <c r="G70" i="1"/>
  <c r="G71" i="1"/>
  <c r="G72" i="1"/>
  <c r="G75" i="1"/>
  <c r="F51" i="1" l="1"/>
  <c r="F50" i="1" s="1"/>
  <c r="F5" i="1"/>
  <c r="F23" i="1"/>
  <c r="F4" i="1" l="1"/>
  <c r="D64" i="1"/>
  <c r="E52" i="1"/>
  <c r="E53" i="1"/>
  <c r="E56" i="1"/>
  <c r="E58" i="1"/>
  <c r="E59" i="1"/>
  <c r="E61" i="1"/>
  <c r="E62" i="1"/>
  <c r="E65" i="1"/>
  <c r="E66" i="1"/>
  <c r="E67" i="1"/>
  <c r="E68" i="1"/>
  <c r="E69" i="1"/>
  <c r="E70" i="1"/>
  <c r="E71" i="1"/>
  <c r="E72" i="1"/>
  <c r="E74" i="1"/>
  <c r="E75" i="1"/>
  <c r="D73" i="1"/>
  <c r="C73" i="1"/>
  <c r="C64" i="1"/>
  <c r="C54" i="1"/>
  <c r="D54" i="1"/>
  <c r="B47" i="2"/>
  <c r="G46" i="2"/>
  <c r="G38" i="2"/>
  <c r="G39" i="2"/>
  <c r="G40" i="2"/>
  <c r="G41" i="2"/>
  <c r="G42" i="2"/>
  <c r="G43" i="2"/>
  <c r="F38" i="2"/>
  <c r="F39" i="2"/>
  <c r="F40" i="2"/>
  <c r="F41" i="2"/>
  <c r="F42" i="2"/>
  <c r="F43" i="2"/>
  <c r="F46" i="2"/>
  <c r="D38" i="2"/>
  <c r="D39" i="2"/>
  <c r="D40" i="2"/>
  <c r="D41" i="2"/>
  <c r="D42" i="2"/>
  <c r="D43" i="2"/>
  <c r="D44" i="2"/>
  <c r="G7" i="2"/>
  <c r="G5" i="2"/>
  <c r="G6" i="2"/>
  <c r="G8" i="2"/>
  <c r="G9" i="2"/>
  <c r="G10" i="2"/>
  <c r="G11" i="2"/>
  <c r="G12" i="2"/>
  <c r="G13" i="2"/>
  <c r="G14" i="2"/>
  <c r="G15" i="2"/>
  <c r="G16" i="2"/>
  <c r="G17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4" i="2"/>
  <c r="D5" i="2"/>
  <c r="D6" i="2"/>
  <c r="D8" i="2"/>
  <c r="D9" i="2"/>
  <c r="D10" i="2"/>
  <c r="D11" i="2"/>
  <c r="D12" i="2"/>
  <c r="D13" i="2"/>
  <c r="D14" i="2"/>
  <c r="D15" i="2"/>
  <c r="D16" i="2"/>
  <c r="D17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4" i="2"/>
  <c r="E64" i="1" l="1"/>
  <c r="G64" i="1"/>
  <c r="D51" i="1"/>
  <c r="E54" i="1"/>
  <c r="G54" i="1"/>
  <c r="G73" i="1"/>
  <c r="E73" i="1"/>
  <c r="F82" i="1"/>
  <c r="C51" i="1"/>
  <c r="C50" i="1" s="1"/>
  <c r="C82" i="1" s="1"/>
  <c r="C18" i="2"/>
  <c r="C4" i="2"/>
  <c r="D4" i="2" l="1"/>
  <c r="F4" i="2"/>
  <c r="G4" i="2"/>
  <c r="C37" i="2"/>
  <c r="D18" i="2"/>
  <c r="F18" i="2"/>
  <c r="G18" i="2"/>
  <c r="D50" i="1"/>
  <c r="E51" i="1"/>
  <c r="G51" i="1"/>
  <c r="E7" i="1"/>
  <c r="E9" i="1"/>
  <c r="E11" i="1"/>
  <c r="E12" i="1"/>
  <c r="E13" i="1"/>
  <c r="E16" i="1"/>
  <c r="E17" i="1"/>
  <c r="E18" i="1"/>
  <c r="E19" i="1"/>
  <c r="E21" i="1"/>
  <c r="E22" i="1"/>
  <c r="E26" i="1"/>
  <c r="E27" i="1"/>
  <c r="E28" i="1"/>
  <c r="E29" i="1"/>
  <c r="E31" i="1"/>
  <c r="E33" i="1"/>
  <c r="E35" i="1"/>
  <c r="E36" i="1"/>
  <c r="E38" i="1"/>
  <c r="E39" i="1"/>
  <c r="E40" i="1"/>
  <c r="E41" i="1"/>
  <c r="E42" i="1"/>
  <c r="E47" i="1"/>
  <c r="E48" i="1"/>
  <c r="E49" i="1"/>
  <c r="D6" i="1"/>
  <c r="D37" i="1"/>
  <c r="D34" i="1"/>
  <c r="D32" i="1"/>
  <c r="D30" i="1"/>
  <c r="D25" i="1"/>
  <c r="D20" i="1"/>
  <c r="D15" i="1"/>
  <c r="D10" i="1"/>
  <c r="D8" i="1"/>
  <c r="C47" i="2" l="1"/>
  <c r="D37" i="2"/>
  <c r="F37" i="2"/>
  <c r="G37" i="2"/>
  <c r="E8" i="1"/>
  <c r="G8" i="1"/>
  <c r="E37" i="1"/>
  <c r="G37" i="1"/>
  <c r="E20" i="1"/>
  <c r="G20" i="1"/>
  <c r="E10" i="1"/>
  <c r="G10" i="1"/>
  <c r="E30" i="1"/>
  <c r="G30" i="1"/>
  <c r="G6" i="1"/>
  <c r="E6" i="1"/>
  <c r="E25" i="1"/>
  <c r="G25" i="1"/>
  <c r="E50" i="1"/>
  <c r="G50" i="1"/>
  <c r="E34" i="1"/>
  <c r="G34" i="1"/>
  <c r="E15" i="1"/>
  <c r="G15" i="1"/>
  <c r="E32" i="1"/>
  <c r="G32" i="1"/>
  <c r="D5" i="1"/>
  <c r="D24" i="1"/>
  <c r="F47" i="2" l="1"/>
  <c r="D47" i="2"/>
  <c r="G47" i="2"/>
  <c r="E24" i="1"/>
  <c r="G24" i="1"/>
  <c r="E5" i="1"/>
  <c r="G5" i="1"/>
  <c r="D23" i="1"/>
  <c r="E23" i="1" l="1"/>
  <c r="G23" i="1"/>
  <c r="D4" i="1"/>
  <c r="E4" i="1" l="1"/>
  <c r="G4" i="1"/>
  <c r="D82" i="1"/>
  <c r="G82" i="1" s="1"/>
</calcChain>
</file>

<file path=xl/sharedStrings.xml><?xml version="1.0" encoding="utf-8"?>
<sst xmlns="http://schemas.openxmlformats.org/spreadsheetml/2006/main" count="252" uniqueCount="213">
  <si>
    <t>Код дохода</t>
  </si>
  <si>
    <t>Наименование источника доходов</t>
  </si>
  <si>
    <t>(%)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</si>
  <si>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</si>
  <si>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</si>
  <si>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</si>
  <si>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</si>
  <si>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</si>
  <si>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</si>
  <si>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</si>
  <si>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</si>
  <si>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</si>
  <si>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</si>
  <si>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</si>
  <si>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</si>
  <si>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</si>
  <si>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</si>
  <si>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</si>
  <si>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</si>
  <si>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</si>
  <si>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</si>
  <si>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</si>
  <si>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</si>
  <si>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1 06 00000 00 0000 000</t>
  </si>
  <si>
    <t>Налоги на имущество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</si>
  <si>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</si>
  <si>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</si>
  <si>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</si>
  <si>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</si>
  <si>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</si>
  <si>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</si>
  <si>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</si>
  <si>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</si>
  <si>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</si>
  <si>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</si>
  <si>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</si>
  <si>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</si>
  <si>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</si>
  <si>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</si>
  <si>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</si>
  <si>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</si>
  <si>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</si>
  <si>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</si>
  <si>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</si>
  <si>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</si>
  <si>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</si>
  <si>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</si>
  <si>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</si>
  <si>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</si>
  <si>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</si>
  <si>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</si>
  <si>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</si>
  <si>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</si>
  <si>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</si>
  <si>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</si>
  <si>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</si>
  <si>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</si>
  <si>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</si>
  <si>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</si>
  <si>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</si>
  <si>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</si>
  <si>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</si>
  <si>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</si>
  <si>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</si>
  <si>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</si>
  <si>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</si>
  <si>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</si>
  <si>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</si>
  <si>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</si>
  <si>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</si>
  <si>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</si>
  <si>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</si>
  <si>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</si>
  <si>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</si>
  <si>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</si>
  <si>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</si>
  <si>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</si>
  <si>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</si>
  <si>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</si>
  <si>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</si>
  <si>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</si>
  <si>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</si>
  <si>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</si>
  <si>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Наименование</t>
  </si>
  <si>
    <t xml:space="preserve">         источников доходов иды налоговых платежей</t>
  </si>
  <si>
    <t>План на 2024 год</t>
  </si>
  <si>
    <t>Факт за</t>
  </si>
  <si>
    <t>2024 года</t>
  </si>
  <si>
    <t>% исполнения</t>
  </si>
  <si>
    <t>2023 года</t>
  </si>
  <si>
    <t>Темп роста</t>
  </si>
  <si>
    <t>Разница в абсол.</t>
  </si>
  <si>
    <t>выраж.</t>
  </si>
  <si>
    <t>Налоговые доходы</t>
  </si>
  <si>
    <t>1.Налог на доходы физических лиц</t>
  </si>
  <si>
    <t>2.Акцизы по подакцизным товарам (продукции), производимым на территории  Российской Федерации</t>
  </si>
  <si>
    <t>3.Единый налог на  вмененный доход для отдельных видов деятельности</t>
  </si>
  <si>
    <t>-</t>
  </si>
  <si>
    <t>4.Единый  сельскохозяйственный налог</t>
  </si>
  <si>
    <t>5.Налог, взимаемый в связи с применением патентной системы налогообложения</t>
  </si>
  <si>
    <t>6.Налог, взимаемый в связи с применением упрощенной системы налогообложения</t>
  </si>
  <si>
    <t>7.Налог на имущество физических лиц</t>
  </si>
  <si>
    <t>8.Земельный налог, взимаемый по обязательствам, возникшим с 01.01.2006 г.</t>
  </si>
  <si>
    <t>- земельный налог с организаций, обладающих земельным участком, расположенным в границах городских округов</t>
  </si>
  <si>
    <t>9900</t>
  </si>
  <si>
    <t>- земельный налог с физических лиц, обладающих земельным участком, расположенным в границах городских округов</t>
  </si>
  <si>
    <t>9367</t>
  </si>
  <si>
    <t>9.Государственная пошлина</t>
  </si>
  <si>
    <t>-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</si>
  <si>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6000</t>
  </si>
  <si>
    <t>- государственная пошлина за выдачу разрешения на установку рекламной конструкции</t>
  </si>
  <si>
    <t>Неналоговые доходы</t>
  </si>
  <si>
    <t>1.Доходы,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</si>
  <si>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2.Доходы от сдачи в аренду имущества, составляющего казну городских округов (за исключением земельных участков)</t>
  </si>
  <si>
    <t>3.Доходы от перечисления части прибыли, остающейся после уплаты налогов и иных обязательных платежей</t>
  </si>
  <si>
    <t>4. Прочие поступления от использования имущества, находящегося в собственности городских округов</t>
  </si>
  <si>
    <t>- доходы от платы за наем жилого помещения</t>
  </si>
  <si>
    <t>-  доходы по договорам на предоставление рекламного места</t>
  </si>
  <si>
    <t>5.Плата за негативное воздействие на окружающую среду</t>
  </si>
  <si>
    <t>6.Прочие доходы от оказания платных услуг получателями средств бюджетов городских округов и компенсации затрат бюджетов городских округов</t>
  </si>
  <si>
    <t>- доходы, поступающие в порядке возмещения расходов, понесенных в связи с эксплуатацией имущества городских округов</t>
  </si>
  <si>
    <t>222</t>
  </si>
  <si>
    <t>- прочие доходы от компенсации затрат бюджетов городских округов</t>
  </si>
  <si>
    <t>7.Доходы от реализации иного имущества, находящегося в собственности городских округов, в части реализации основных средств по указанному имуществу</t>
  </si>
  <si>
    <t xml:space="preserve">8.Доходы от продажи земельных участков, государственная собственность на которые не разграничена </t>
  </si>
  <si>
    <t>9.Штрафы, санкции, возмещение ущерба</t>
  </si>
  <si>
    <t>10.Прочие неналоговые доходы,</t>
  </si>
  <si>
    <t xml:space="preserve">  - невыясненные платежи</t>
  </si>
  <si>
    <t xml:space="preserve">  - прочие неналоговые доходы</t>
  </si>
  <si>
    <t>- доходы от выдачи  разрешений на снос зеленых насаждений на территории г. Лесозаводска (в соответствии со сведениями, предоставленными управление жизнеобеспечением  администрации ЛГО)</t>
  </si>
  <si>
    <t>- доходы  от платы за право размещения сезонного объекта торговли (прогноз отдела экономики администрации ЛГО)</t>
  </si>
  <si>
    <t>ИТОГО 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</si>
  <si>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</si>
  <si>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РФ:</t>
  </si>
  <si>
    <t xml:space="preserve">- дотации </t>
  </si>
  <si>
    <t>-субсидии</t>
  </si>
  <si>
    <t>- субвенции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</si>
  <si>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</si>
  <si>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</si>
  <si>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</si>
  <si>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-возврат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</si>
  <si>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</t>
  </si>
  <si>
    <t>1 полугодие</t>
  </si>
  <si>
    <t>1полугодие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</si>
  <si>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</si>
  <si>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</si>
  <si>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</si>
  <si>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</si>
  <si>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</si>
  <si>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</si>
  <si>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202 25243 04 0000 150</t>
  </si>
  <si>
    <t>Субсидии бюджетам на строительство и реконструкцию (модернизацию) объектов питьевого водоснабжения</t>
  </si>
  <si>
    <t>202 25424 04 0000 150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</si>
  <si>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</si>
  <si>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202 25497 04 0000 150</t>
  </si>
  <si>
    <t>Субсидии бюджетам муниципальных образований Приморского края на социальные выплаты молодым семьям для приобретения (строительства) стандартного жилья</t>
  </si>
  <si>
    <t>202 25555 04 0000 150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</si>
  <si>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</si>
  <si>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202 25599 04 0000 150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</si>
  <si>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</si>
  <si>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202 29999 04 0000 150</t>
  </si>
  <si>
    <t>Прочие субсидии</t>
  </si>
  <si>
    <t>202 30000 0000 00 150</t>
  </si>
  <si>
    <t xml:space="preserve">Субвенции бюджетам субъектов Российской Федерации и муниципальных образований </t>
  </si>
  <si>
    <t>202 30024 04 0000 150</t>
  </si>
  <si>
    <t>Субвенции бюджетам городских округов на выполнение передаваемых полномочий субъектов Российской Федерации</t>
  </si>
  <si>
    <t>202 30029 04 0000 150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</si>
  <si>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</si>
  <si>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</si>
  <si>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</si>
  <si>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202 35120 04 0000 150</t>
  </si>
  <si>
    <t>Субвенции для финансового обеспечения переданных исполнительно-распорядительным органам муниципальных образований Приморского края государственных полномочий по составлению (изменению) списков кандидатов в присяжные заседатели федеральных судов общей юрисдикции</t>
  </si>
  <si>
    <t>202 35304 04 0000 150</t>
  </si>
  <si>
    <t>Субвенции бюджетам городских округов на организацию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</si>
  <si>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202 35930 04 0000 150</t>
  </si>
  <si>
    <t>Субвенции бюджетам городских округов на государственную регистрацию актов гражданского состояния</t>
  </si>
  <si>
    <t>202 36900 04 0000 150</t>
  </si>
  <si>
    <t>Единая субвенция</t>
  </si>
  <si>
    <t>202 39999 04 0000 150</t>
  </si>
  <si>
    <t>Прочие субвенции</t>
  </si>
  <si>
    <t>2 02 40000 00 0000 150</t>
  </si>
  <si>
    <t>202 45179 04 0000 150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</si>
  <si>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</si>
  <si>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</si>
  <si>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</si>
  <si>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</si>
  <si>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</si>
  <si>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218 04010 04 0000 150</t>
  </si>
  <si>
    <t>Доходы бюджетов городских округов от возврата бюджетными учреждениями остатков субсидий прошлых лет</t>
  </si>
  <si>
    <t>219 00000 00 0000000</t>
  </si>
  <si>
    <t>ВОЗВРАТ ОСТАТКОВ СУБСИДИЙ, СУБВЕНЦИЙ И ИНЫХ МЕЖБЮДЖЕТНЫХ ТРАНСФЕРТОВ, ИМЕЮЩИХ ЦЕЛЕВОЕ НАЗНАЧЕНИЕ, ПРОШЛЫХ ЛЕТ</t>
  </si>
  <si>
    <t>219 60010 04 0000 150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</si>
  <si>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</si>
  <si>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ВСЕГО:</t>
  </si>
  <si>
    <t>Дотации бюджетам бюджетной системы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</si>
  <si>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</si>
  <si>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БЕЗВОЗМЕЗДНЫЕ ПОСТУПЛЕНИЯ</t>
  </si>
  <si>
    <t>Прочие безвозмездные поступления в бюджеты городских округов</t>
  </si>
  <si>
    <t>Кассовое исполнение бюджета за 1 полугодие  2023 года</t>
  </si>
  <si>
    <t>Процент исполнениябюджета за 1 полугодие  2024 года к плановым значениям</t>
  </si>
  <si>
    <t>Темп роста %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</si>
  <si>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</si>
  <si>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</si>
  <si>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 в целях возмещения причиненного ущерба (убытков)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</si>
  <si>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</si>
  <si>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Кассовое исполнение бюджета за 1полугодие  2024 года</t>
  </si>
  <si>
    <t>Плановые назначения  Решение Думы ЛГО от 26.12.2023 №  62-НПА (внесение изменений от 25.04.2024 № 131-НПА)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</si>
  <si>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</si>
  <si>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2 02 25098 04 0000 150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</si>
  <si>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</si>
  <si>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</si>
  <si>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2 02 25519 04 0000 150</t>
  </si>
  <si>
    <t>Субсидии бюджетам городских округов на поддержку отрасли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</si>
</sst>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4" fontId="0" fillId="0" borderId="0" xfId="0" applyNumberFormat="1"/>
    <xf numFmtId="164" fontId="2" fillId="0" borderId="6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0" borderId="0" xfId="0" applyFont="1"/>
    <xf numFmtId="0" fontId="2" fillId="0" borderId="2" xfId="0" applyFont="1" applyBorder="1" applyAlignment="1">
      <alignment vertical="top" wrapText="1"/>
    </xf>
    <xf numFmtId="164" fontId="2" fillId="0" borderId="6" xfId="0" applyNumberFormat="1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3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8" xfId="0" applyFont="1" applyBorder="1" applyAlignment="1">
      <alignment horizontal="justify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3" fontId="1" fillId="0" borderId="7" xfId="0" applyNumberFormat="1" applyFont="1" applyBorder="1" applyAlignment="1">
      <alignment horizontal="right" vertical="center" wrapText="1"/>
    </xf>
    <xf numFmtId="0" fontId="0" fillId="0" borderId="0" xfId="0" applyFont="1"/>
    <xf numFmtId="1" fontId="0" fillId="0" borderId="0" xfId="0" applyNumberFormat="1"/>
    <xf numFmtId="4" fontId="3" fillId="0" borderId="9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1" fontId="2" fillId="0" borderId="9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justify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justify" vertical="center" wrapText="1"/>
    </xf>
    <xf numFmtId="1" fontId="3" fillId="0" borderId="3" xfId="0" applyNumberFormat="1" applyFont="1" applyFill="1" applyBorder="1" applyAlignment="1">
      <alignment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 wrapText="1"/>
    </xf>
    <xf numFmtId="164" fontId="0" fillId="0" borderId="11" xfId="0" applyNumberForma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/>
    </xf>
    <xf numFmtId="164" fontId="2" fillId="0" borderId="9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abSelected="1" topLeftCell="A73" workbookViewId="0">
      <selection activeCell="G59" sqref="G59"/>
    </sheetView>
  </sheetViews>
  <sheetFormatPr defaultRowHeight="15" x14ac:dyDescent="0.25"/>
  <cols>
    <col min="1" max="1" width="24.42578125" style="37" customWidth="1"/>
    <col min="2" max="2" width="32.42578125" customWidth="1"/>
    <col min="3" max="4" width="21.7109375" style="1" customWidth="1"/>
    <col min="5" max="5" width="13.140625" style="4" bestFit="1" customWidth="1"/>
    <col min="6" max="6" width="31.7109375" style="1" customWidth="1"/>
    <col min="7" max="7" width="9.140625" style="4"/>
  </cols>
  <sheetData>
    <row r="1" spans="1:7" ht="89.25" customHeight="1" x14ac:dyDescent="0.25">
      <c r="A1" s="92" t="s">
        <v>0</v>
      </c>
      <c r="B1" s="93" t="s">
        <v>1</v>
      </c>
      <c r="C1" s="94" t="s">
        <v>206</v>
      </c>
      <c r="D1" s="94" t="s">
        <v>205</v>
      </c>
      <c r="E1" s="91" t="s">
        <v>199</v>
      </c>
      <c r="F1" s="94" t="s">
        <v>198</v>
      </c>
      <c r="G1" s="91" t="s">
        <v>200</v>
      </c>
    </row>
    <row r="2" spans="1:7" x14ac:dyDescent="0.25">
      <c r="A2" s="92"/>
      <c r="B2" s="93"/>
      <c r="C2" s="94"/>
      <c r="D2" s="94"/>
      <c r="E2" s="91"/>
      <c r="F2" s="94"/>
      <c r="G2" s="91"/>
    </row>
    <row r="3" spans="1:7" ht="23.25" customHeight="1" x14ac:dyDescent="0.25">
      <c r="A3" s="92"/>
      <c r="B3" s="93"/>
      <c r="C3" s="94"/>
      <c r="D3" s="94"/>
      <c r="E3" s="91"/>
      <c r="F3" s="94"/>
      <c r="G3" s="91"/>
    </row>
    <row r="4" spans="1:7" ht="28.5" x14ac:dyDescent="0.25">
      <c r="A4" s="50"/>
      <c r="B4" s="47" t="s">
        <v>3</v>
      </c>
      <c r="C4" s="38">
        <v>723107000</v>
      </c>
      <c r="D4" s="38">
        <f>SUM(D5+D23)</f>
        <v>346202320.52999997</v>
      </c>
      <c r="E4" s="39">
        <f t="shared" ref="E4:E75" si="0">SUM(D4/C4)*100</f>
        <v>47.877052846950725</v>
      </c>
      <c r="F4" s="38">
        <f t="shared" ref="F4" si="1">SUM(F5+F23)</f>
        <v>299306074.88</v>
      </c>
      <c r="G4" s="51">
        <f>SUM(D4/F4)*100</f>
        <v>115.66832402877287</v>
      </c>
    </row>
    <row r="5" spans="1:7" x14ac:dyDescent="0.25">
      <c r="A5" s="50"/>
      <c r="B5" s="47" t="s">
        <v>4</v>
      </c>
      <c r="C5" s="38">
        <v>696781000</v>
      </c>
      <c r="D5" s="38">
        <f>SUM(D6+D8+D10+D15+D20)</f>
        <v>331763595.57999998</v>
      </c>
      <c r="E5" s="39">
        <f t="shared" si="0"/>
        <v>47.613754620174774</v>
      </c>
      <c r="F5" s="38">
        <f>SUM(F6+F8+F10+F15+F20)</f>
        <v>283498080.75</v>
      </c>
      <c r="G5" s="51">
        <f t="shared" ref="G5:G75" si="2">SUM(D5/F5)*100</f>
        <v>117.0249882123761</v>
      </c>
    </row>
    <row r="6" spans="1:7" x14ac:dyDescent="0.25">
      <c r="A6" s="40" t="s">
        <v>5</v>
      </c>
      <c r="B6" s="47" t="s">
        <v>6</v>
      </c>
      <c r="C6" s="38">
        <v>610234000</v>
      </c>
      <c r="D6" s="38">
        <f>SUM(D7)</f>
        <v>286345802.82999998</v>
      </c>
      <c r="E6" s="39">
        <f t="shared" si="0"/>
        <v>46.923934561168338</v>
      </c>
      <c r="F6" s="38">
        <f>SUM(F7)</f>
        <v>244935985.84999999</v>
      </c>
      <c r="G6" s="51">
        <f t="shared" si="2"/>
        <v>116.90638345210718</v>
      </c>
    </row>
    <row r="7" spans="1:7" x14ac:dyDescent="0.25">
      <c r="A7" s="41" t="s">
        <v>7</v>
      </c>
      <c r="B7" s="48" t="s">
        <v>8</v>
      </c>
      <c r="C7" s="42">
        <v>610234000</v>
      </c>
      <c r="D7" s="42">
        <v>286345802.82999998</v>
      </c>
      <c r="E7" s="43">
        <f t="shared" si="0"/>
        <v>46.923934561168338</v>
      </c>
      <c r="F7" s="42">
        <v>244935985.84999999</v>
      </c>
      <c r="G7" s="52">
        <f t="shared" si="2"/>
        <v>116.90638345210718</v>
      </c>
    </row>
    <row r="8" spans="1:7" ht="57" x14ac:dyDescent="0.25">
      <c r="A8" s="40" t="s">
        <v>9</v>
      </c>
      <c r="B8" s="47" t="s">
        <v>10</v>
      </c>
      <c r="C8" s="38">
        <v>37637000</v>
      </c>
      <c r="D8" s="38">
        <f>SUM(D9)</f>
        <v>18005657.649999999</v>
      </c>
      <c r="E8" s="39">
        <f t="shared" si="0"/>
        <v>47.840310465765072</v>
      </c>
      <c r="F8" s="38">
        <f t="shared" ref="F8" si="3">SUM(F9)</f>
        <v>16636397.25</v>
      </c>
      <c r="G8" s="51">
        <f t="shared" si="2"/>
        <v>108.23051036485678</v>
      </c>
    </row>
    <row r="9" spans="1:7" ht="60" x14ac:dyDescent="0.25">
      <c r="A9" s="41" t="s">
        <v>11</v>
      </c>
      <c r="B9" s="48" t="s">
        <v>12</v>
      </c>
      <c r="C9" s="42">
        <v>37637000</v>
      </c>
      <c r="D9" s="42">
        <v>18005657.649999999</v>
      </c>
      <c r="E9" s="43">
        <f t="shared" si="0"/>
        <v>47.840310465765072</v>
      </c>
      <c r="F9" s="42">
        <v>16636397.25</v>
      </c>
      <c r="G9" s="52">
        <f t="shared" si="2"/>
        <v>108.23051036485678</v>
      </c>
    </row>
    <row r="10" spans="1:7" x14ac:dyDescent="0.25">
      <c r="A10" s="40" t="s">
        <v>13</v>
      </c>
      <c r="B10" s="47" t="s">
        <v>14</v>
      </c>
      <c r="C10" s="38">
        <v>16103000</v>
      </c>
      <c r="D10" s="38">
        <f>SUM(D11:D14)</f>
        <v>16299864.41</v>
      </c>
      <c r="E10" s="39">
        <f t="shared" si="0"/>
        <v>101.22253250947028</v>
      </c>
      <c r="F10" s="38">
        <f t="shared" ref="F10" si="4">SUM(F11:F14)</f>
        <v>11505689.68</v>
      </c>
      <c r="G10" s="51">
        <f t="shared" si="2"/>
        <v>141.66786053976037</v>
      </c>
    </row>
    <row r="11" spans="1:7" ht="30" x14ac:dyDescent="0.25">
      <c r="A11" s="41" t="s">
        <v>15</v>
      </c>
      <c r="B11" s="48" t="s">
        <v>16</v>
      </c>
      <c r="C11" s="42">
        <v>1160000</v>
      </c>
      <c r="D11" s="42">
        <v>1664551</v>
      </c>
      <c r="E11" s="43">
        <f t="shared" si="0"/>
        <v>143.49577586206897</v>
      </c>
      <c r="F11" s="42">
        <v>1104630.1599999999</v>
      </c>
      <c r="G11" s="52">
        <f t="shared" si="2"/>
        <v>150.68853452272208</v>
      </c>
    </row>
    <row r="12" spans="1:7" ht="60" x14ac:dyDescent="0.25">
      <c r="A12" s="41" t="s">
        <v>17</v>
      </c>
      <c r="B12" s="48" t="s">
        <v>18</v>
      </c>
      <c r="C12" s="42">
        <v>12658000</v>
      </c>
      <c r="D12" s="42">
        <v>13055363.73</v>
      </c>
      <c r="E12" s="43">
        <f t="shared" si="0"/>
        <v>103.13922997313951</v>
      </c>
      <c r="F12" s="42">
        <v>9253318.5199999996</v>
      </c>
      <c r="G12" s="52">
        <f t="shared" si="2"/>
        <v>141.08845061133809</v>
      </c>
    </row>
    <row r="13" spans="1:7" ht="45" x14ac:dyDescent="0.25">
      <c r="A13" s="41" t="s">
        <v>19</v>
      </c>
      <c r="B13" s="48" t="s">
        <v>20</v>
      </c>
      <c r="C13" s="42">
        <v>2285000</v>
      </c>
      <c r="D13" s="42">
        <v>1561045.74</v>
      </c>
      <c r="E13" s="43">
        <f t="shared" si="0"/>
        <v>68.317100218818382</v>
      </c>
      <c r="F13" s="42">
        <v>1317088.56</v>
      </c>
      <c r="G13" s="52">
        <f t="shared" si="2"/>
        <v>118.52245835314217</v>
      </c>
    </row>
    <row r="14" spans="1:7" ht="45" x14ac:dyDescent="0.25">
      <c r="A14" s="41" t="s">
        <v>21</v>
      </c>
      <c r="B14" s="48" t="s">
        <v>22</v>
      </c>
      <c r="C14" s="42">
        <v>0</v>
      </c>
      <c r="D14" s="42">
        <v>18903.939999999999</v>
      </c>
      <c r="E14" s="43"/>
      <c r="F14" s="42">
        <v>-169347.56</v>
      </c>
      <c r="G14" s="52">
        <f t="shared" si="2"/>
        <v>-11.162806242971554</v>
      </c>
    </row>
    <row r="15" spans="1:7" x14ac:dyDescent="0.25">
      <c r="A15" s="40" t="s">
        <v>23</v>
      </c>
      <c r="B15" s="47" t="s">
        <v>24</v>
      </c>
      <c r="C15" s="38">
        <v>26762000</v>
      </c>
      <c r="D15" s="38">
        <f>SUM(D16+D17)</f>
        <v>6877721.0500000007</v>
      </c>
      <c r="E15" s="39">
        <f t="shared" si="0"/>
        <v>25.699577946341829</v>
      </c>
      <c r="F15" s="38">
        <f t="shared" ref="F15" si="5">SUM(F16+F17)</f>
        <v>6914959.1099999994</v>
      </c>
      <c r="G15" s="51">
        <f t="shared" si="2"/>
        <v>99.461485463505525</v>
      </c>
    </row>
    <row r="16" spans="1:7" ht="75" x14ac:dyDescent="0.25">
      <c r="A16" s="41" t="s">
        <v>25</v>
      </c>
      <c r="B16" s="48" t="s">
        <v>26</v>
      </c>
      <c r="C16" s="42">
        <v>7495000</v>
      </c>
      <c r="D16" s="42">
        <v>1203344.82</v>
      </c>
      <c r="E16" s="43">
        <f t="shared" si="0"/>
        <v>16.055301134089394</v>
      </c>
      <c r="F16" s="42">
        <v>517971.52</v>
      </c>
      <c r="G16" s="52">
        <f t="shared" si="2"/>
        <v>232.31872285178926</v>
      </c>
    </row>
    <row r="17" spans="1:7" x14ac:dyDescent="0.25">
      <c r="A17" s="41" t="s">
        <v>27</v>
      </c>
      <c r="B17" s="48" t="s">
        <v>28</v>
      </c>
      <c r="C17" s="42">
        <v>19267000</v>
      </c>
      <c r="D17" s="42">
        <v>5674376.2300000004</v>
      </c>
      <c r="E17" s="43">
        <f t="shared" si="0"/>
        <v>29.451270202937668</v>
      </c>
      <c r="F17" s="42">
        <v>6396987.5899999999</v>
      </c>
      <c r="G17" s="52">
        <f t="shared" si="2"/>
        <v>88.703880540121546</v>
      </c>
    </row>
    <row r="18" spans="1:7" ht="60" x14ac:dyDescent="0.25">
      <c r="A18" s="41" t="s">
        <v>29</v>
      </c>
      <c r="B18" s="48" t="s">
        <v>30</v>
      </c>
      <c r="C18" s="42">
        <v>9900000</v>
      </c>
      <c r="D18" s="42">
        <v>4349252.6900000004</v>
      </c>
      <c r="E18" s="43">
        <f t="shared" si="0"/>
        <v>43.931845353535358</v>
      </c>
      <c r="F18" s="42">
        <v>5656134.4400000004</v>
      </c>
      <c r="G18" s="52">
        <f t="shared" si="2"/>
        <v>76.894436229136033</v>
      </c>
    </row>
    <row r="19" spans="1:7" ht="60" x14ac:dyDescent="0.25">
      <c r="A19" s="41" t="s">
        <v>31</v>
      </c>
      <c r="B19" s="48" t="s">
        <v>32</v>
      </c>
      <c r="C19" s="42">
        <v>9367000</v>
      </c>
      <c r="D19" s="42">
        <v>1325123.54</v>
      </c>
      <c r="E19" s="43">
        <f t="shared" si="0"/>
        <v>14.1467229635956</v>
      </c>
      <c r="F19" s="42">
        <v>740853.15</v>
      </c>
      <c r="G19" s="52">
        <f t="shared" si="2"/>
        <v>178.86453475968889</v>
      </c>
    </row>
    <row r="20" spans="1:7" x14ac:dyDescent="0.25">
      <c r="A20" s="40" t="s">
        <v>33</v>
      </c>
      <c r="B20" s="47" t="s">
        <v>34</v>
      </c>
      <c r="C20" s="38">
        <v>6045000</v>
      </c>
      <c r="D20" s="38">
        <f>SUM(D21+D22)</f>
        <v>4234549.6399999997</v>
      </c>
      <c r="E20" s="39">
        <f t="shared" si="0"/>
        <v>70.050448966087671</v>
      </c>
      <c r="F20" s="38">
        <f t="shared" ref="F20" si="6">SUM(F21+F22)</f>
        <v>3505048.86</v>
      </c>
      <c r="G20" s="51">
        <f t="shared" si="2"/>
        <v>120.81285622934226</v>
      </c>
    </row>
    <row r="21" spans="1:7" ht="90" x14ac:dyDescent="0.25">
      <c r="A21" s="41" t="s">
        <v>35</v>
      </c>
      <c r="B21" s="48" t="s">
        <v>36</v>
      </c>
      <c r="C21" s="42">
        <v>6000000</v>
      </c>
      <c r="D21" s="42">
        <v>4234549.6399999997</v>
      </c>
      <c r="E21" s="43">
        <f t="shared" si="0"/>
        <v>70.575827333333336</v>
      </c>
      <c r="F21" s="42">
        <v>3505048.86</v>
      </c>
      <c r="G21" s="52">
        <f t="shared" si="2"/>
        <v>120.81285622934226</v>
      </c>
    </row>
    <row r="22" spans="1:7" ht="45" x14ac:dyDescent="0.25">
      <c r="A22" s="41" t="s">
        <v>37</v>
      </c>
      <c r="B22" s="48" t="s">
        <v>38</v>
      </c>
      <c r="C22" s="42">
        <v>45000</v>
      </c>
      <c r="D22" s="42">
        <v>0</v>
      </c>
      <c r="E22" s="43">
        <f t="shared" si="0"/>
        <v>0</v>
      </c>
      <c r="F22" s="42">
        <v>0</v>
      </c>
      <c r="G22" s="52" t="s">
        <v>97</v>
      </c>
    </row>
    <row r="23" spans="1:7" x14ac:dyDescent="0.25">
      <c r="A23" s="50"/>
      <c r="B23" s="47" t="s">
        <v>39</v>
      </c>
      <c r="C23" s="38">
        <v>26326000</v>
      </c>
      <c r="D23" s="38">
        <f>SUM(D24+D32+D34+D37+D42+D47)</f>
        <v>14438724.950000001</v>
      </c>
      <c r="E23" s="39">
        <f t="shared" si="0"/>
        <v>54.845874610651066</v>
      </c>
      <c r="F23" s="38">
        <f>SUM(F24+F32+F34+F37+F42+F47)</f>
        <v>15807994.129999999</v>
      </c>
      <c r="G23" s="51">
        <f t="shared" si="2"/>
        <v>91.338121910094628</v>
      </c>
    </row>
    <row r="24" spans="1:7" ht="71.25" x14ac:dyDescent="0.25">
      <c r="A24" s="40" t="s">
        <v>40</v>
      </c>
      <c r="B24" s="47" t="s">
        <v>41</v>
      </c>
      <c r="C24" s="38">
        <v>16791000</v>
      </c>
      <c r="D24" s="38">
        <f>SUM(D25+D28+D30)</f>
        <v>8105831.9900000002</v>
      </c>
      <c r="E24" s="39">
        <f t="shared" si="0"/>
        <v>48.274861473408379</v>
      </c>
      <c r="F24" s="38">
        <f t="shared" ref="F24" si="7">SUM(F25+F28+F30)</f>
        <v>9642162.3900000006</v>
      </c>
      <c r="G24" s="51">
        <f t="shared" si="2"/>
        <v>84.066536759499641</v>
      </c>
    </row>
    <row r="25" spans="1:7" ht="180" x14ac:dyDescent="0.25">
      <c r="A25" s="44" t="s">
        <v>42</v>
      </c>
      <c r="B25" s="49" t="s">
        <v>43</v>
      </c>
      <c r="C25" s="45">
        <v>15241000</v>
      </c>
      <c r="D25" s="45">
        <f>SUM(D26+D27)</f>
        <v>7125809.8000000007</v>
      </c>
      <c r="E25" s="46">
        <f t="shared" si="0"/>
        <v>46.754214290400895</v>
      </c>
      <c r="F25" s="45">
        <f t="shared" ref="F25" si="8">SUM(F26+F27)</f>
        <v>8727903.2599999998</v>
      </c>
      <c r="G25" s="53">
        <f t="shared" si="2"/>
        <v>81.644005298014733</v>
      </c>
    </row>
    <row r="26" spans="1:7" ht="150" x14ac:dyDescent="0.25">
      <c r="A26" s="41" t="s">
        <v>44</v>
      </c>
      <c r="B26" s="48" t="s">
        <v>45</v>
      </c>
      <c r="C26" s="42">
        <v>7842000</v>
      </c>
      <c r="D26" s="42">
        <v>4986346.49</v>
      </c>
      <c r="E26" s="43">
        <f t="shared" si="0"/>
        <v>63.585137592450913</v>
      </c>
      <c r="F26" s="42">
        <v>3988986.03</v>
      </c>
      <c r="G26" s="52">
        <f t="shared" si="2"/>
        <v>125.00285667834241</v>
      </c>
    </row>
    <row r="27" spans="1:7" ht="75" x14ac:dyDescent="0.25">
      <c r="A27" s="41" t="s">
        <v>46</v>
      </c>
      <c r="B27" s="48" t="s">
        <v>47</v>
      </c>
      <c r="C27" s="42">
        <v>7399000</v>
      </c>
      <c r="D27" s="42">
        <v>2139463.31</v>
      </c>
      <c r="E27" s="43">
        <f t="shared" si="0"/>
        <v>28.915573861332611</v>
      </c>
      <c r="F27" s="42">
        <v>4738917.2300000004</v>
      </c>
      <c r="G27" s="52">
        <f t="shared" si="2"/>
        <v>45.146669717208795</v>
      </c>
    </row>
    <row r="28" spans="1:7" ht="45" x14ac:dyDescent="0.25">
      <c r="A28" s="44" t="s">
        <v>48</v>
      </c>
      <c r="B28" s="49" t="s">
        <v>49</v>
      </c>
      <c r="C28" s="45">
        <v>60000</v>
      </c>
      <c r="D28" s="45">
        <v>200000</v>
      </c>
      <c r="E28" s="39">
        <f t="shared" si="0"/>
        <v>333.33333333333337</v>
      </c>
      <c r="F28" s="45">
        <v>123471</v>
      </c>
      <c r="G28" s="51">
        <f t="shared" si="2"/>
        <v>161.9813559459306</v>
      </c>
    </row>
    <row r="29" spans="1:7" ht="105" x14ac:dyDescent="0.25">
      <c r="A29" s="41" t="s">
        <v>50</v>
      </c>
      <c r="B29" s="48" t="s">
        <v>51</v>
      </c>
      <c r="C29" s="42">
        <v>60000</v>
      </c>
      <c r="D29" s="42">
        <v>200000</v>
      </c>
      <c r="E29" s="43">
        <f t="shared" si="0"/>
        <v>333.33333333333337</v>
      </c>
      <c r="F29" s="42">
        <v>123471</v>
      </c>
      <c r="G29" s="52">
        <f t="shared" si="2"/>
        <v>161.9813559459306</v>
      </c>
    </row>
    <row r="30" spans="1:7" ht="180" x14ac:dyDescent="0.25">
      <c r="A30" s="44" t="s">
        <v>52</v>
      </c>
      <c r="B30" s="49" t="s">
        <v>53</v>
      </c>
      <c r="C30" s="45">
        <v>1490000</v>
      </c>
      <c r="D30" s="45">
        <f>SUM(D31)</f>
        <v>780022.19</v>
      </c>
      <c r="E30" s="39">
        <f t="shared" si="0"/>
        <v>52.350482550335563</v>
      </c>
      <c r="F30" s="45">
        <v>790788.13</v>
      </c>
      <c r="G30" s="51">
        <f t="shared" si="2"/>
        <v>98.638580981229438</v>
      </c>
    </row>
    <row r="31" spans="1:7" ht="150" x14ac:dyDescent="0.25">
      <c r="A31" s="41" t="s">
        <v>54</v>
      </c>
      <c r="B31" s="48" t="s">
        <v>55</v>
      </c>
      <c r="C31" s="42">
        <v>1490000</v>
      </c>
      <c r="D31" s="42">
        <v>780022.19</v>
      </c>
      <c r="E31" s="43">
        <f t="shared" si="0"/>
        <v>52.350482550335563</v>
      </c>
      <c r="F31" s="42">
        <v>790788.13</v>
      </c>
      <c r="G31" s="52">
        <f t="shared" si="2"/>
        <v>98.638580981229438</v>
      </c>
    </row>
    <row r="32" spans="1:7" ht="28.5" x14ac:dyDescent="0.25">
      <c r="A32" s="40" t="s">
        <v>56</v>
      </c>
      <c r="B32" s="47" t="s">
        <v>57</v>
      </c>
      <c r="C32" s="38">
        <v>330000</v>
      </c>
      <c r="D32" s="38">
        <f>SUM(D33)</f>
        <v>261528.86</v>
      </c>
      <c r="E32" s="39">
        <f t="shared" si="0"/>
        <v>79.251169696969697</v>
      </c>
      <c r="F32" s="38">
        <f t="shared" ref="F32" si="9">SUM(F33)</f>
        <v>310084.03999999998</v>
      </c>
      <c r="G32" s="51">
        <f t="shared" si="2"/>
        <v>84.341283737144295</v>
      </c>
    </row>
    <row r="33" spans="1:7" ht="30" x14ac:dyDescent="0.25">
      <c r="A33" s="41" t="s">
        <v>58</v>
      </c>
      <c r="B33" s="48" t="s">
        <v>59</v>
      </c>
      <c r="C33" s="42">
        <v>330000</v>
      </c>
      <c r="D33" s="42">
        <v>261528.86</v>
      </c>
      <c r="E33" s="43">
        <f t="shared" si="0"/>
        <v>79.251169696969697</v>
      </c>
      <c r="F33" s="42">
        <v>310084.03999999998</v>
      </c>
      <c r="G33" s="52">
        <f t="shared" si="2"/>
        <v>84.341283737144295</v>
      </c>
    </row>
    <row r="34" spans="1:7" ht="42.75" x14ac:dyDescent="0.25">
      <c r="A34" s="40" t="s">
        <v>60</v>
      </c>
      <c r="B34" s="47" t="s">
        <v>61</v>
      </c>
      <c r="C34" s="38">
        <v>805000</v>
      </c>
      <c r="D34" s="38">
        <f>SUM(D35+D36)</f>
        <v>338120.59</v>
      </c>
      <c r="E34" s="39">
        <f t="shared" si="0"/>
        <v>42.002557763975155</v>
      </c>
      <c r="F34" s="38">
        <f t="shared" ref="F34" si="10">SUM(F35+F36)</f>
        <v>584070.35</v>
      </c>
      <c r="G34" s="51">
        <f t="shared" si="2"/>
        <v>57.890387690455448</v>
      </c>
    </row>
    <row r="35" spans="1:7" ht="75" x14ac:dyDescent="0.25">
      <c r="A35" s="41" t="s">
        <v>62</v>
      </c>
      <c r="B35" s="48" t="s">
        <v>63</v>
      </c>
      <c r="C35" s="42">
        <v>222000</v>
      </c>
      <c r="D35" s="42">
        <v>28885.31</v>
      </c>
      <c r="E35" s="43">
        <f t="shared" si="0"/>
        <v>13.011400900900902</v>
      </c>
      <c r="F35" s="42">
        <v>165537.49</v>
      </c>
      <c r="G35" s="52">
        <f t="shared" si="2"/>
        <v>17.449406777884576</v>
      </c>
    </row>
    <row r="36" spans="1:7" ht="45" x14ac:dyDescent="0.25">
      <c r="A36" s="41" t="s">
        <v>64</v>
      </c>
      <c r="B36" s="48" t="s">
        <v>65</v>
      </c>
      <c r="C36" s="42">
        <v>583000</v>
      </c>
      <c r="D36" s="42">
        <v>309235.28000000003</v>
      </c>
      <c r="E36" s="39">
        <f t="shared" si="0"/>
        <v>53.042072041166385</v>
      </c>
      <c r="F36" s="42">
        <v>418532.86</v>
      </c>
      <c r="G36" s="52">
        <f t="shared" si="2"/>
        <v>73.885543897317902</v>
      </c>
    </row>
    <row r="37" spans="1:7" ht="42.75" x14ac:dyDescent="0.25">
      <c r="A37" s="40" t="s">
        <v>66</v>
      </c>
      <c r="B37" s="47" t="s">
        <v>67</v>
      </c>
      <c r="C37" s="38">
        <v>550000</v>
      </c>
      <c r="D37" s="38">
        <f>SUM(D38+D40)</f>
        <v>1335978.74</v>
      </c>
      <c r="E37" s="39">
        <f t="shared" si="0"/>
        <v>242.90522545454544</v>
      </c>
      <c r="F37" s="38">
        <f t="shared" ref="F37" si="11">SUM(F38+F40)</f>
        <v>1810881.67</v>
      </c>
      <c r="G37" s="52">
        <f t="shared" si="2"/>
        <v>73.775043512368214</v>
      </c>
    </row>
    <row r="38" spans="1:7" ht="180" x14ac:dyDescent="0.25">
      <c r="A38" s="44" t="s">
        <v>68</v>
      </c>
      <c r="B38" s="49" t="s">
        <v>69</v>
      </c>
      <c r="C38" s="45">
        <v>50000</v>
      </c>
      <c r="D38" s="45">
        <v>0</v>
      </c>
      <c r="E38" s="39">
        <f t="shared" si="0"/>
        <v>0</v>
      </c>
      <c r="F38" s="45">
        <v>1601400</v>
      </c>
      <c r="G38" s="53">
        <f t="shared" si="2"/>
        <v>0</v>
      </c>
    </row>
    <row r="39" spans="1:7" ht="165" x14ac:dyDescent="0.25">
      <c r="A39" s="41" t="s">
        <v>70</v>
      </c>
      <c r="B39" s="48" t="s">
        <v>71</v>
      </c>
      <c r="C39" s="42">
        <v>50000</v>
      </c>
      <c r="D39" s="42">
        <v>0</v>
      </c>
      <c r="E39" s="43">
        <f t="shared" si="0"/>
        <v>0</v>
      </c>
      <c r="F39" s="42">
        <v>1601400</v>
      </c>
      <c r="G39" s="52">
        <f t="shared" si="2"/>
        <v>0</v>
      </c>
    </row>
    <row r="40" spans="1:7" ht="60" x14ac:dyDescent="0.25">
      <c r="A40" s="44" t="s">
        <v>72</v>
      </c>
      <c r="B40" s="49" t="s">
        <v>73</v>
      </c>
      <c r="C40" s="45">
        <v>500000</v>
      </c>
      <c r="D40" s="45">
        <v>1335978.74</v>
      </c>
      <c r="E40" s="39">
        <f t="shared" si="0"/>
        <v>267.19574800000004</v>
      </c>
      <c r="F40" s="45">
        <v>209481.67</v>
      </c>
      <c r="G40" s="51">
        <f t="shared" si="2"/>
        <v>637.75448228954826</v>
      </c>
    </row>
    <row r="41" spans="1:7" ht="90" x14ac:dyDescent="0.25">
      <c r="A41" s="41" t="s">
        <v>74</v>
      </c>
      <c r="B41" s="48" t="s">
        <v>75</v>
      </c>
      <c r="C41" s="42">
        <v>500000</v>
      </c>
      <c r="D41" s="42">
        <v>1335978.74</v>
      </c>
      <c r="E41" s="43">
        <f t="shared" si="0"/>
        <v>267.19574800000004</v>
      </c>
      <c r="F41" s="42">
        <v>209481.67</v>
      </c>
      <c r="G41" s="52">
        <f t="shared" si="2"/>
        <v>637.75448228954826</v>
      </c>
    </row>
    <row r="42" spans="1:7" ht="28.5" x14ac:dyDescent="0.25">
      <c r="A42" s="40" t="s">
        <v>76</v>
      </c>
      <c r="B42" s="47" t="s">
        <v>77</v>
      </c>
      <c r="C42" s="38">
        <v>5150000</v>
      </c>
      <c r="D42" s="38">
        <v>2864440.66</v>
      </c>
      <c r="E42" s="39">
        <f t="shared" si="0"/>
        <v>55.620206990291265</v>
      </c>
      <c r="F42" s="38">
        <v>2136269.6800000002</v>
      </c>
      <c r="G42" s="51">
        <f t="shared" si="2"/>
        <v>134.08609815592197</v>
      </c>
    </row>
    <row r="43" spans="1:7" ht="28.5" customHeight="1" x14ac:dyDescent="0.25">
      <c r="A43" s="41">
        <v>1.16010000100001E+16</v>
      </c>
      <c r="B43" s="48" t="s">
        <v>201</v>
      </c>
      <c r="C43" s="42">
        <v>2611000</v>
      </c>
      <c r="D43" s="42">
        <v>801240.88</v>
      </c>
      <c r="E43" s="43">
        <f t="shared" si="0"/>
        <v>30.687126771351974</v>
      </c>
      <c r="F43" s="42">
        <v>964385.7</v>
      </c>
      <c r="G43" s="52">
        <f t="shared" si="2"/>
        <v>83.083032027538366</v>
      </c>
    </row>
    <row r="44" spans="1:7" ht="75" x14ac:dyDescent="0.25">
      <c r="A44" s="41">
        <v>1.16020000200001E+16</v>
      </c>
      <c r="B44" s="48" t="s">
        <v>202</v>
      </c>
      <c r="C44" s="42">
        <v>1600000</v>
      </c>
      <c r="D44" s="42">
        <v>1268406.74</v>
      </c>
      <c r="E44" s="43">
        <f t="shared" si="0"/>
        <v>79.275421249999994</v>
      </c>
      <c r="F44" s="42">
        <v>890654.17</v>
      </c>
      <c r="G44" s="52">
        <f t="shared" si="2"/>
        <v>142.41293452878571</v>
      </c>
    </row>
    <row r="45" spans="1:7" ht="41.25" customHeight="1" x14ac:dyDescent="0.25">
      <c r="A45" s="41">
        <v>1.16100000000001E+16</v>
      </c>
      <c r="B45" s="48" t="s">
        <v>203</v>
      </c>
      <c r="C45" s="42">
        <v>854000</v>
      </c>
      <c r="D45" s="42">
        <v>794793.04</v>
      </c>
      <c r="E45" s="43">
        <f t="shared" si="0"/>
        <v>93.067100702576127</v>
      </c>
      <c r="F45" s="42">
        <v>114831.22</v>
      </c>
      <c r="G45" s="52">
        <f t="shared" si="2"/>
        <v>692.14020368328408</v>
      </c>
    </row>
    <row r="46" spans="1:7" ht="90.75" customHeight="1" x14ac:dyDescent="0.25">
      <c r="A46" s="41">
        <v>1.16070100400001E+16</v>
      </c>
      <c r="B46" s="48" t="s">
        <v>204</v>
      </c>
      <c r="C46" s="42">
        <v>85000</v>
      </c>
      <c r="D46" s="42">
        <v>0</v>
      </c>
      <c r="E46" s="43">
        <f t="shared" si="0"/>
        <v>0</v>
      </c>
      <c r="F46" s="42">
        <v>0</v>
      </c>
      <c r="G46" s="52"/>
    </row>
    <row r="47" spans="1:7" x14ac:dyDescent="0.25">
      <c r="A47" s="40" t="s">
        <v>78</v>
      </c>
      <c r="B47" s="47" t="s">
        <v>79</v>
      </c>
      <c r="C47" s="38">
        <v>2700000</v>
      </c>
      <c r="D47" s="38">
        <v>1532824.11</v>
      </c>
      <c r="E47" s="39">
        <f t="shared" si="0"/>
        <v>56.77126333333333</v>
      </c>
      <c r="F47" s="38">
        <v>1324526</v>
      </c>
      <c r="G47" s="51">
        <f t="shared" si="2"/>
        <v>115.72623791454453</v>
      </c>
    </row>
    <row r="48" spans="1:7" x14ac:dyDescent="0.25">
      <c r="A48" s="41" t="s">
        <v>80</v>
      </c>
      <c r="B48" s="48" t="s">
        <v>79</v>
      </c>
      <c r="C48" s="42">
        <v>2700000</v>
      </c>
      <c r="D48" s="42">
        <v>1532824.11</v>
      </c>
      <c r="E48" s="43">
        <f t="shared" si="0"/>
        <v>56.77126333333333</v>
      </c>
      <c r="F48" s="42">
        <v>1324526</v>
      </c>
      <c r="G48" s="52">
        <f t="shared" si="2"/>
        <v>115.72623791454453</v>
      </c>
    </row>
    <row r="49" spans="1:7" ht="30" x14ac:dyDescent="0.25">
      <c r="A49" s="41" t="s">
        <v>81</v>
      </c>
      <c r="B49" s="48" t="s">
        <v>82</v>
      </c>
      <c r="C49" s="42">
        <v>2700000</v>
      </c>
      <c r="D49" s="42">
        <v>1532824.11</v>
      </c>
      <c r="E49" s="43">
        <f t="shared" si="0"/>
        <v>56.77126333333333</v>
      </c>
      <c r="F49" s="42">
        <v>1324526</v>
      </c>
      <c r="G49" s="52">
        <f t="shared" si="2"/>
        <v>115.72623791454453</v>
      </c>
    </row>
    <row r="50" spans="1:7" ht="29.25" thickBot="1" x14ac:dyDescent="0.3">
      <c r="A50" s="54" t="s">
        <v>144</v>
      </c>
      <c r="B50" s="55" t="s">
        <v>145</v>
      </c>
      <c r="C50" s="66">
        <f>SUM(C51)</f>
        <v>1132386324.46</v>
      </c>
      <c r="D50" s="67">
        <f>SUM(D51+D80+D78+D76)</f>
        <v>472596000.84000003</v>
      </c>
      <c r="E50" s="77">
        <f t="shared" si="0"/>
        <v>41.734520333894572</v>
      </c>
      <c r="F50" s="67">
        <f>SUM(F51+F80+F78)</f>
        <v>511208320.83000004</v>
      </c>
      <c r="G50" s="86">
        <f t="shared" si="2"/>
        <v>92.446852209426311</v>
      </c>
    </row>
    <row r="51" spans="1:7" ht="57.75" thickBot="1" x14ac:dyDescent="0.3">
      <c r="A51" s="54" t="s">
        <v>146</v>
      </c>
      <c r="B51" s="55" t="s">
        <v>147</v>
      </c>
      <c r="C51" s="66">
        <f>SUM(C52+C54+C64+C73)</f>
        <v>1132386324.46</v>
      </c>
      <c r="D51" s="66">
        <f>SUM(D52+D54+D64+D73)</f>
        <v>476815440.31</v>
      </c>
      <c r="E51" s="78">
        <f t="shared" si="0"/>
        <v>42.107135172034027</v>
      </c>
      <c r="F51" s="66">
        <f>SUM(F52+F54+F64+F73+F76)</f>
        <v>511347209.72000003</v>
      </c>
      <c r="G51" s="90">
        <f t="shared" si="2"/>
        <v>93.24690371755257</v>
      </c>
    </row>
    <row r="52" spans="1:7" ht="43.5" thickBot="1" x14ac:dyDescent="0.3">
      <c r="A52" s="54">
        <v>2.02100000000001E+16</v>
      </c>
      <c r="B52" s="55" t="s">
        <v>194</v>
      </c>
      <c r="C52" s="66">
        <v>19231330</v>
      </c>
      <c r="D52" s="67">
        <v>19231330</v>
      </c>
      <c r="E52" s="78">
        <f t="shared" si="0"/>
        <v>100</v>
      </c>
      <c r="F52" s="80">
        <v>21230563.25</v>
      </c>
      <c r="G52" s="90">
        <f t="shared" si="2"/>
        <v>90.583230287119207</v>
      </c>
    </row>
    <row r="53" spans="1:7" s="36" customFormat="1" ht="60.75" thickBot="1" x14ac:dyDescent="0.3">
      <c r="A53" s="56">
        <v>2.02150020400001E+16</v>
      </c>
      <c r="B53" s="57" t="s">
        <v>195</v>
      </c>
      <c r="C53" s="68">
        <v>19231330</v>
      </c>
      <c r="D53" s="69">
        <v>19231330</v>
      </c>
      <c r="E53" s="78">
        <f t="shared" si="0"/>
        <v>100</v>
      </c>
      <c r="F53" s="81">
        <v>21230563.25</v>
      </c>
      <c r="G53" s="90">
        <f t="shared" si="2"/>
        <v>90.583230287119207</v>
      </c>
    </row>
    <row r="54" spans="1:7" ht="57.75" thickBot="1" x14ac:dyDescent="0.3">
      <c r="A54" s="54" t="s">
        <v>148</v>
      </c>
      <c r="B54" s="55" t="s">
        <v>149</v>
      </c>
      <c r="C54" s="66">
        <f>SUM(C56:C63)</f>
        <v>367800917.58999997</v>
      </c>
      <c r="D54" s="66">
        <f>SUM(D56:D63)</f>
        <v>24702914.210000001</v>
      </c>
      <c r="E54" s="78">
        <f t="shared" si="0"/>
        <v>6.7163818872081142</v>
      </c>
      <c r="F54" s="66">
        <f>SUM(F55:F63)</f>
        <v>131607698.15000001</v>
      </c>
      <c r="G54" s="90">
        <f t="shared" si="2"/>
        <v>18.770113418323621</v>
      </c>
    </row>
    <row r="55" spans="1:7" ht="140.25" customHeight="1" thickBot="1" x14ac:dyDescent="0.3">
      <c r="A55" s="89" t="s">
        <v>208</v>
      </c>
      <c r="B55" s="57" t="s">
        <v>207</v>
      </c>
      <c r="C55" s="68">
        <v>0</v>
      </c>
      <c r="D55" s="68">
        <v>0</v>
      </c>
      <c r="E55" s="87">
        <v>0</v>
      </c>
      <c r="F55" s="88">
        <v>665922.55000000005</v>
      </c>
      <c r="G55" s="90">
        <f>D55/F55*100</f>
        <v>0</v>
      </c>
    </row>
    <row r="56" spans="1:7" ht="60.75" thickBot="1" x14ac:dyDescent="0.3">
      <c r="A56" s="56" t="s">
        <v>150</v>
      </c>
      <c r="B56" s="57" t="s">
        <v>151</v>
      </c>
      <c r="C56" s="69">
        <v>11500020</v>
      </c>
      <c r="D56" s="69">
        <v>0</v>
      </c>
      <c r="E56" s="78">
        <f t="shared" si="0"/>
        <v>0</v>
      </c>
      <c r="F56" s="81">
        <v>99848984.769999996</v>
      </c>
      <c r="G56" s="90">
        <f t="shared" si="2"/>
        <v>0</v>
      </c>
    </row>
    <row r="57" spans="1:7" ht="144" customHeight="1" thickBot="1" x14ac:dyDescent="0.3">
      <c r="A57" s="89" t="s">
        <v>209</v>
      </c>
      <c r="B57" s="57" t="s">
        <v>210</v>
      </c>
      <c r="C57" s="69">
        <v>0</v>
      </c>
      <c r="D57" s="69">
        <v>0</v>
      </c>
      <c r="E57" s="78">
        <v>0</v>
      </c>
      <c r="F57" s="81">
        <v>38929.42</v>
      </c>
      <c r="G57" s="90">
        <f>D57/F57*100</f>
        <v>0</v>
      </c>
    </row>
    <row r="58" spans="1:7" ht="120.75" thickBot="1" x14ac:dyDescent="0.3">
      <c r="A58" s="56" t="s">
        <v>152</v>
      </c>
      <c r="B58" s="57" t="s">
        <v>153</v>
      </c>
      <c r="C58" s="69">
        <v>101010101.01000001</v>
      </c>
      <c r="D58" s="69">
        <v>0</v>
      </c>
      <c r="E58" s="78">
        <f t="shared" si="0"/>
        <v>0</v>
      </c>
      <c r="F58" s="81">
        <v>0</v>
      </c>
      <c r="G58" s="90">
        <v>0</v>
      </c>
    </row>
    <row r="59" spans="1:7" ht="90.75" thickBot="1" x14ac:dyDescent="0.3">
      <c r="A59" s="56" t="s">
        <v>154</v>
      </c>
      <c r="B59" s="57" t="s">
        <v>155</v>
      </c>
      <c r="C59" s="70">
        <v>9571600</v>
      </c>
      <c r="D59" s="70">
        <v>7085213.8300000001</v>
      </c>
      <c r="E59" s="78">
        <f t="shared" si="0"/>
        <v>74.023296314095859</v>
      </c>
      <c r="F59" s="82">
        <v>5124444.4400000004</v>
      </c>
      <c r="G59" s="90">
        <f t="shared" si="2"/>
        <v>138.26306271748749</v>
      </c>
    </row>
    <row r="60" spans="1:7" ht="57.75" customHeight="1" thickBot="1" x14ac:dyDescent="0.3">
      <c r="A60" s="89" t="s">
        <v>211</v>
      </c>
      <c r="B60" s="57" t="s">
        <v>212</v>
      </c>
      <c r="C60" s="70">
        <v>0</v>
      </c>
      <c r="D60" s="70">
        <v>0</v>
      </c>
      <c r="E60" s="78">
        <v>0</v>
      </c>
      <c r="F60" s="82">
        <v>1141711.31</v>
      </c>
      <c r="G60" s="90">
        <f>D60/F60*100</f>
        <v>0</v>
      </c>
    </row>
    <row r="61" spans="1:7" ht="90.75" thickBot="1" x14ac:dyDescent="0.3">
      <c r="A61" s="58" t="s">
        <v>156</v>
      </c>
      <c r="B61" s="57" t="s">
        <v>157</v>
      </c>
      <c r="C61" s="70">
        <v>11762167.460000001</v>
      </c>
      <c r="D61" s="70">
        <v>1051758.53</v>
      </c>
      <c r="E61" s="78">
        <f t="shared" si="0"/>
        <v>8.9418768571077631</v>
      </c>
      <c r="F61" s="82">
        <v>8637676.2899999991</v>
      </c>
      <c r="G61" s="90">
        <f t="shared" si="2"/>
        <v>12.176405953272882</v>
      </c>
    </row>
    <row r="62" spans="1:7" ht="60.75" thickBot="1" x14ac:dyDescent="0.3">
      <c r="A62" s="56" t="s">
        <v>158</v>
      </c>
      <c r="B62" s="59" t="s">
        <v>159</v>
      </c>
      <c r="C62" s="71">
        <v>1213876.2</v>
      </c>
      <c r="D62" s="70">
        <v>22581</v>
      </c>
      <c r="E62" s="78">
        <f t="shared" si="0"/>
        <v>1.8602391248794565</v>
      </c>
      <c r="F62" s="82">
        <v>0</v>
      </c>
      <c r="G62" s="90">
        <v>0</v>
      </c>
    </row>
    <row r="63" spans="1:7" ht="15.75" thickBot="1" x14ac:dyDescent="0.3">
      <c r="A63" s="60" t="s">
        <v>160</v>
      </c>
      <c r="B63" s="61" t="s">
        <v>161</v>
      </c>
      <c r="C63" s="72">
        <v>232743152.91999999</v>
      </c>
      <c r="D63" s="73">
        <v>16543360.85</v>
      </c>
      <c r="E63" s="78">
        <f t="shared" si="0"/>
        <v>7.107990350069028</v>
      </c>
      <c r="F63" s="83">
        <v>16150029.369999999</v>
      </c>
      <c r="G63" s="90">
        <f t="shared" si="2"/>
        <v>102.43548461113419</v>
      </c>
    </row>
    <row r="64" spans="1:7" ht="57.75" thickBot="1" x14ac:dyDescent="0.3">
      <c r="A64" s="54" t="s">
        <v>162</v>
      </c>
      <c r="B64" s="62" t="s">
        <v>163</v>
      </c>
      <c r="C64" s="74">
        <f>SUM(C65:C72)</f>
        <v>711200220.23000002</v>
      </c>
      <c r="D64" s="74">
        <f>SUM(D65:D72)</f>
        <v>405689081.99000001</v>
      </c>
      <c r="E64" s="78">
        <f t="shared" si="0"/>
        <v>57.042879128862097</v>
      </c>
      <c r="F64" s="84">
        <f>F65+F66+F67+F68+F69+F70+F71+F72</f>
        <v>345930571.68000001</v>
      </c>
      <c r="G64" s="90">
        <f t="shared" si="2"/>
        <v>117.27471209606739</v>
      </c>
    </row>
    <row r="65" spans="1:7" ht="75.75" thickBot="1" x14ac:dyDescent="0.3">
      <c r="A65" s="60" t="s">
        <v>164</v>
      </c>
      <c r="B65" s="63" t="s">
        <v>165</v>
      </c>
      <c r="C65" s="75">
        <v>644226008.23000002</v>
      </c>
      <c r="D65" s="75">
        <v>373568368.29000002</v>
      </c>
      <c r="E65" s="78">
        <f t="shared" si="0"/>
        <v>57.987160331569463</v>
      </c>
      <c r="F65" s="85">
        <v>326813563.72000003</v>
      </c>
      <c r="G65" s="90">
        <f t="shared" si="2"/>
        <v>114.30626196716165</v>
      </c>
    </row>
    <row r="66" spans="1:7" ht="150.75" thickBot="1" x14ac:dyDescent="0.3">
      <c r="A66" s="56" t="s">
        <v>166</v>
      </c>
      <c r="B66" s="59" t="s">
        <v>167</v>
      </c>
      <c r="C66" s="71">
        <v>10399122</v>
      </c>
      <c r="D66" s="70">
        <v>3928762.74</v>
      </c>
      <c r="E66" s="78">
        <f t="shared" si="0"/>
        <v>37.779754290794934</v>
      </c>
      <c r="F66" s="82">
        <v>3578139.34</v>
      </c>
      <c r="G66" s="90">
        <f t="shared" si="2"/>
        <v>109.79904264991538</v>
      </c>
    </row>
    <row r="67" spans="1:7" ht="90.75" thickBot="1" x14ac:dyDescent="0.3">
      <c r="A67" s="56" t="s">
        <v>168</v>
      </c>
      <c r="B67" s="59" t="s">
        <v>169</v>
      </c>
      <c r="C67" s="71">
        <v>13550400</v>
      </c>
      <c r="D67" s="70">
        <v>8208000</v>
      </c>
      <c r="E67" s="78">
        <f t="shared" si="0"/>
        <v>60.573857598299682</v>
      </c>
      <c r="F67" s="82">
        <v>0</v>
      </c>
      <c r="G67" s="90">
        <v>0</v>
      </c>
    </row>
    <row r="68" spans="1:7" ht="150.75" thickBot="1" x14ac:dyDescent="0.3">
      <c r="A68" s="56" t="s">
        <v>170</v>
      </c>
      <c r="B68" s="59" t="s">
        <v>171</v>
      </c>
      <c r="C68" s="71">
        <v>30907</v>
      </c>
      <c r="D68" s="70">
        <v>30907</v>
      </c>
      <c r="E68" s="78">
        <f t="shared" si="0"/>
        <v>100</v>
      </c>
      <c r="F68" s="82">
        <v>0</v>
      </c>
      <c r="G68" s="90">
        <v>0</v>
      </c>
    </row>
    <row r="69" spans="1:7" ht="105.75" thickBot="1" x14ac:dyDescent="0.3">
      <c r="A69" s="56" t="s">
        <v>172</v>
      </c>
      <c r="B69" s="59" t="s">
        <v>173</v>
      </c>
      <c r="C69" s="71">
        <v>35922700</v>
      </c>
      <c r="D69" s="70">
        <v>16100000</v>
      </c>
      <c r="E69" s="78">
        <f t="shared" si="0"/>
        <v>44.81845740993856</v>
      </c>
      <c r="F69" s="82">
        <v>12235318.359999999</v>
      </c>
      <c r="G69" s="90">
        <f t="shared" si="2"/>
        <v>131.58627774357316</v>
      </c>
    </row>
    <row r="70" spans="1:7" ht="60.75" thickBot="1" x14ac:dyDescent="0.3">
      <c r="A70" s="56" t="s">
        <v>174</v>
      </c>
      <c r="B70" s="59" t="s">
        <v>175</v>
      </c>
      <c r="C70" s="71">
        <v>2944425</v>
      </c>
      <c r="D70" s="70">
        <v>2055779</v>
      </c>
      <c r="E70" s="78">
        <f t="shared" si="0"/>
        <v>69.819370505276922</v>
      </c>
      <c r="F70" s="82">
        <v>1593220</v>
      </c>
      <c r="G70" s="90">
        <f t="shared" si="2"/>
        <v>129.03296468786482</v>
      </c>
    </row>
    <row r="71" spans="1:7" ht="15.75" thickBot="1" x14ac:dyDescent="0.3">
      <c r="A71" s="56" t="s">
        <v>176</v>
      </c>
      <c r="B71" s="59" t="s">
        <v>177</v>
      </c>
      <c r="C71" s="71">
        <v>3218536</v>
      </c>
      <c r="D71" s="70">
        <v>1776761</v>
      </c>
      <c r="E71" s="78">
        <f t="shared" si="0"/>
        <v>55.20401201042958</v>
      </c>
      <c r="F71" s="82">
        <v>1354089</v>
      </c>
      <c r="G71" s="90">
        <f t="shared" si="2"/>
        <v>131.21449180962256</v>
      </c>
    </row>
    <row r="72" spans="1:7" ht="15.75" thickBot="1" x14ac:dyDescent="0.3">
      <c r="A72" s="56" t="s">
        <v>178</v>
      </c>
      <c r="B72" s="59" t="s">
        <v>179</v>
      </c>
      <c r="C72" s="71">
        <v>908122</v>
      </c>
      <c r="D72" s="70">
        <v>20503.96</v>
      </c>
      <c r="E72" s="78">
        <f t="shared" si="0"/>
        <v>2.2578420080121395</v>
      </c>
      <c r="F72" s="82">
        <v>356241.26</v>
      </c>
      <c r="G72" s="90">
        <f t="shared" si="2"/>
        <v>5.7556387488636211</v>
      </c>
    </row>
    <row r="73" spans="1:7" ht="29.25" thickBot="1" x14ac:dyDescent="0.3">
      <c r="A73" s="54" t="s">
        <v>180</v>
      </c>
      <c r="B73" s="55" t="s">
        <v>137</v>
      </c>
      <c r="C73" s="67">
        <f>SUM(C74+C75)</f>
        <v>34153856.640000001</v>
      </c>
      <c r="D73" s="67">
        <f>SUM(D74+D75)</f>
        <v>27192114.109999999</v>
      </c>
      <c r="E73" s="78">
        <f t="shared" si="0"/>
        <v>79.616525877646822</v>
      </c>
      <c r="F73" s="67">
        <f t="shared" ref="F73" si="12">SUM(F74+F75)</f>
        <v>12578376.640000001</v>
      </c>
      <c r="G73" s="90">
        <f t="shared" si="2"/>
        <v>216.18142696989554</v>
      </c>
    </row>
    <row r="74" spans="1:7" ht="120.75" thickBot="1" x14ac:dyDescent="0.3">
      <c r="A74" s="56" t="s">
        <v>181</v>
      </c>
      <c r="B74" s="57" t="s">
        <v>182</v>
      </c>
      <c r="C74" s="69">
        <v>3382856.64</v>
      </c>
      <c r="D74" s="69">
        <v>2089500</v>
      </c>
      <c r="E74" s="78">
        <f t="shared" si="0"/>
        <v>61.767323370818339</v>
      </c>
      <c r="F74" s="81">
        <v>0</v>
      </c>
      <c r="G74" s="90">
        <v>0</v>
      </c>
    </row>
    <row r="75" spans="1:7" ht="135.75" thickBot="1" x14ac:dyDescent="0.3">
      <c r="A75" s="56" t="s">
        <v>183</v>
      </c>
      <c r="B75" s="57" t="s">
        <v>184</v>
      </c>
      <c r="C75" s="69">
        <v>30771000</v>
      </c>
      <c r="D75" s="69">
        <v>25102614.109999999</v>
      </c>
      <c r="E75" s="78">
        <f t="shared" si="0"/>
        <v>81.578805076208113</v>
      </c>
      <c r="F75" s="81">
        <v>12578376.640000001</v>
      </c>
      <c r="G75" s="90">
        <f t="shared" si="2"/>
        <v>199.56958539603721</v>
      </c>
    </row>
    <row r="76" spans="1:7" ht="30.75" thickBot="1" x14ac:dyDescent="0.3">
      <c r="A76" s="56">
        <v>2.07E+16</v>
      </c>
      <c r="B76" s="57" t="s">
        <v>196</v>
      </c>
      <c r="C76" s="69">
        <v>0</v>
      </c>
      <c r="D76" s="69">
        <v>811</v>
      </c>
      <c r="E76" s="79" t="s">
        <v>97</v>
      </c>
      <c r="F76" s="81">
        <v>0</v>
      </c>
      <c r="G76" s="90">
        <v>0</v>
      </c>
    </row>
    <row r="77" spans="1:7" ht="51.75" customHeight="1" thickBot="1" x14ac:dyDescent="0.3">
      <c r="A77" s="56">
        <v>2.07040500400001E+16</v>
      </c>
      <c r="B77" s="57" t="s">
        <v>197</v>
      </c>
      <c r="C77" s="69">
        <v>0</v>
      </c>
      <c r="D77" s="69">
        <v>811</v>
      </c>
      <c r="E77" s="79" t="s">
        <v>97</v>
      </c>
      <c r="F77" s="81">
        <v>0</v>
      </c>
      <c r="G77" s="90">
        <v>0</v>
      </c>
    </row>
    <row r="78" spans="1:7" ht="157.5" thickBot="1" x14ac:dyDescent="0.3">
      <c r="A78" s="56" t="s">
        <v>185</v>
      </c>
      <c r="B78" s="55" t="s">
        <v>186</v>
      </c>
      <c r="C78" s="69" t="s">
        <v>97</v>
      </c>
      <c r="D78" s="67">
        <v>307.12</v>
      </c>
      <c r="E78" s="79" t="s">
        <v>97</v>
      </c>
      <c r="F78" s="80">
        <v>0</v>
      </c>
      <c r="G78" s="90">
        <v>0</v>
      </c>
    </row>
    <row r="79" spans="1:7" ht="60.75" thickBot="1" x14ac:dyDescent="0.3">
      <c r="A79" s="56" t="s">
        <v>187</v>
      </c>
      <c r="B79" s="57" t="s">
        <v>188</v>
      </c>
      <c r="C79" s="69" t="s">
        <v>97</v>
      </c>
      <c r="D79" s="69">
        <v>307.12</v>
      </c>
      <c r="E79" s="79" t="s">
        <v>97</v>
      </c>
      <c r="F79" s="81">
        <v>0</v>
      </c>
      <c r="G79" s="90">
        <v>0</v>
      </c>
    </row>
    <row r="80" spans="1:7" ht="100.5" thickBot="1" x14ac:dyDescent="0.3">
      <c r="A80" s="54" t="s">
        <v>189</v>
      </c>
      <c r="B80" s="64" t="s">
        <v>190</v>
      </c>
      <c r="C80" s="69" t="s">
        <v>97</v>
      </c>
      <c r="D80" s="67">
        <v>-4220557.59</v>
      </c>
      <c r="E80" s="79" t="s">
        <v>97</v>
      </c>
      <c r="F80" s="80">
        <v>-138888.89000000001</v>
      </c>
      <c r="G80" s="90"/>
    </row>
    <row r="81" spans="1:7" ht="90.75" thickBot="1" x14ac:dyDescent="0.3">
      <c r="A81" s="56" t="s">
        <v>191</v>
      </c>
      <c r="B81" s="57" t="s">
        <v>192</v>
      </c>
      <c r="C81" s="69" t="s">
        <v>97</v>
      </c>
      <c r="D81" s="69">
        <v>-4220557.59</v>
      </c>
      <c r="E81" s="79" t="s">
        <v>97</v>
      </c>
      <c r="F81" s="81">
        <v>-138888.89000000001</v>
      </c>
      <c r="G81" s="90"/>
    </row>
    <row r="82" spans="1:7" ht="15.75" thickBot="1" x14ac:dyDescent="0.3">
      <c r="A82" s="65"/>
      <c r="B82" s="62" t="s">
        <v>193</v>
      </c>
      <c r="C82" s="76">
        <f>SUM(C50+C4)</f>
        <v>1855493324.46</v>
      </c>
      <c r="D82" s="76">
        <f>SUM(D50+D4)</f>
        <v>818798321.37</v>
      </c>
      <c r="E82" s="76">
        <v>44.1</v>
      </c>
      <c r="F82" s="76">
        <f>SUM(F50+F4)</f>
        <v>810514395.71000004</v>
      </c>
      <c r="G82" s="90">
        <f t="shared" ref="G80:G82" si="13">SUM(D82/F82)*100</f>
        <v>101.02205780722049</v>
      </c>
    </row>
  </sheetData>
  <mergeCells count="7">
    <mergeCell ref="E1:E3"/>
    <mergeCell ref="G1:G3"/>
    <mergeCell ref="A1:A3"/>
    <mergeCell ref="B1:B3"/>
    <mergeCell ref="C1:C3"/>
    <mergeCell ref="D1:D3"/>
    <mergeCell ref="F1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opLeftCell="A25" workbookViewId="0">
      <selection activeCell="B25" sqref="B1:G1048576"/>
    </sheetView>
  </sheetViews>
  <sheetFormatPr defaultRowHeight="15" x14ac:dyDescent="0.25"/>
  <cols>
    <col min="1" max="1" width="35" style="5" customWidth="1"/>
    <col min="2" max="3" width="12.42578125" style="9" customWidth="1"/>
    <col min="4" max="4" width="12.42578125" style="10" customWidth="1"/>
    <col min="5" max="5" width="12.42578125" style="5" customWidth="1"/>
    <col min="6" max="6" width="12.42578125" style="10" customWidth="1"/>
    <col min="7" max="7" width="12.42578125" style="5" customWidth="1"/>
    <col min="8" max="16384" width="9.140625" style="5"/>
  </cols>
  <sheetData>
    <row r="1" spans="1:7" ht="30" x14ac:dyDescent="0.25">
      <c r="A1" s="11" t="s">
        <v>83</v>
      </c>
      <c r="B1" s="95" t="s">
        <v>85</v>
      </c>
      <c r="C1" s="12" t="s">
        <v>86</v>
      </c>
      <c r="D1" s="98" t="s">
        <v>88</v>
      </c>
      <c r="E1" s="13" t="s">
        <v>86</v>
      </c>
      <c r="F1" s="14" t="s">
        <v>90</v>
      </c>
      <c r="G1" s="15" t="s">
        <v>91</v>
      </c>
    </row>
    <row r="2" spans="1:7" ht="30" x14ac:dyDescent="0.25">
      <c r="A2" s="16" t="s">
        <v>84</v>
      </c>
      <c r="B2" s="96"/>
      <c r="C2" s="17" t="s">
        <v>142</v>
      </c>
      <c r="D2" s="99"/>
      <c r="E2" s="18" t="s">
        <v>143</v>
      </c>
      <c r="F2" s="2" t="s">
        <v>2</v>
      </c>
      <c r="G2" s="19" t="s">
        <v>92</v>
      </c>
    </row>
    <row r="3" spans="1:7" ht="15.75" thickBot="1" x14ac:dyDescent="0.3">
      <c r="A3" s="6"/>
      <c r="B3" s="97"/>
      <c r="C3" s="17" t="s">
        <v>87</v>
      </c>
      <c r="D3" s="100"/>
      <c r="E3" s="18" t="s">
        <v>89</v>
      </c>
      <c r="F3" s="7"/>
      <c r="G3" s="8"/>
    </row>
    <row r="4" spans="1:7" ht="15.75" thickBot="1" x14ac:dyDescent="0.3">
      <c r="A4" s="20" t="s">
        <v>93</v>
      </c>
      <c r="B4" s="21">
        <v>696781</v>
      </c>
      <c r="C4" s="21">
        <f>SUM(C5+C6+C7+C8+C9+C10+C11+C12+C15)</f>
        <v>331764</v>
      </c>
      <c r="D4" s="3">
        <f>SUM(C4/B4)*100</f>
        <v>47.613812661367056</v>
      </c>
      <c r="E4" s="22">
        <v>283498</v>
      </c>
      <c r="F4" s="3">
        <f>SUM(C4/E4)*100</f>
        <v>117.02516419868923</v>
      </c>
      <c r="G4" s="21">
        <f>SUM(C4-E4)</f>
        <v>48266</v>
      </c>
    </row>
    <row r="5" spans="1:7" ht="15.75" thickBot="1" x14ac:dyDescent="0.3">
      <c r="A5" s="23" t="s">
        <v>94</v>
      </c>
      <c r="B5" s="24">
        <v>610234</v>
      </c>
      <c r="C5" s="24">
        <v>286346</v>
      </c>
      <c r="D5" s="3">
        <f t="shared" ref="D5:D47" si="0">SUM(C5/B5)*100</f>
        <v>46.923966871724616</v>
      </c>
      <c r="E5" s="25">
        <v>244936</v>
      </c>
      <c r="F5" s="3">
        <f t="shared" ref="F5:F47" si="1">SUM(C5/E5)*100</f>
        <v>116.90645719698207</v>
      </c>
      <c r="G5" s="21">
        <f t="shared" ref="G5:G47" si="2">SUM(C5-E5)</f>
        <v>41410</v>
      </c>
    </row>
    <row r="6" spans="1:7" ht="45.75" thickBot="1" x14ac:dyDescent="0.3">
      <c r="A6" s="23" t="s">
        <v>95</v>
      </c>
      <c r="B6" s="24">
        <v>37637</v>
      </c>
      <c r="C6" s="24">
        <v>18006</v>
      </c>
      <c r="D6" s="3">
        <f t="shared" si="0"/>
        <v>47.841220075989057</v>
      </c>
      <c r="E6" s="25">
        <v>16636</v>
      </c>
      <c r="F6" s="3">
        <f t="shared" si="1"/>
        <v>108.23515268093291</v>
      </c>
      <c r="G6" s="21">
        <f t="shared" si="2"/>
        <v>1370</v>
      </c>
    </row>
    <row r="7" spans="1:7" ht="45.75" thickBot="1" x14ac:dyDescent="0.3">
      <c r="A7" s="23" t="s">
        <v>96</v>
      </c>
      <c r="B7" s="24">
        <v>0</v>
      </c>
      <c r="C7" s="24">
        <v>19</v>
      </c>
      <c r="D7" s="26" t="s">
        <v>97</v>
      </c>
      <c r="E7" s="27">
        <v>-169</v>
      </c>
      <c r="F7" s="3">
        <f t="shared" si="1"/>
        <v>-11.242603550295858</v>
      </c>
      <c r="G7" s="21">
        <f>SUM(C7-E7)</f>
        <v>188</v>
      </c>
    </row>
    <row r="8" spans="1:7" ht="30.75" thickBot="1" x14ac:dyDescent="0.3">
      <c r="A8" s="23" t="s">
        <v>98</v>
      </c>
      <c r="B8" s="24">
        <v>1160</v>
      </c>
      <c r="C8" s="24">
        <v>1665</v>
      </c>
      <c r="D8" s="3">
        <f t="shared" si="0"/>
        <v>143.5344827586207</v>
      </c>
      <c r="E8" s="25">
        <v>1105</v>
      </c>
      <c r="F8" s="3">
        <f t="shared" si="1"/>
        <v>150.6787330316742</v>
      </c>
      <c r="G8" s="21">
        <f t="shared" si="2"/>
        <v>560</v>
      </c>
    </row>
    <row r="9" spans="1:7" ht="45.75" thickBot="1" x14ac:dyDescent="0.3">
      <c r="A9" s="23" t="s">
        <v>99</v>
      </c>
      <c r="B9" s="24">
        <v>12658</v>
      </c>
      <c r="C9" s="24">
        <v>13055</v>
      </c>
      <c r="D9" s="3">
        <f t="shared" si="0"/>
        <v>103.13635645441619</v>
      </c>
      <c r="E9" s="25">
        <v>9253</v>
      </c>
      <c r="F9" s="3">
        <f t="shared" si="1"/>
        <v>141.08937641845887</v>
      </c>
      <c r="G9" s="21">
        <f t="shared" si="2"/>
        <v>3802</v>
      </c>
    </row>
    <row r="10" spans="1:7" ht="45.75" thickBot="1" x14ac:dyDescent="0.3">
      <c r="A10" s="23" t="s">
        <v>100</v>
      </c>
      <c r="B10" s="24">
        <v>2285</v>
      </c>
      <c r="C10" s="24">
        <v>1561</v>
      </c>
      <c r="D10" s="3">
        <f t="shared" si="0"/>
        <v>68.315098468271344</v>
      </c>
      <c r="E10" s="25">
        <v>1317</v>
      </c>
      <c r="F10" s="3">
        <f t="shared" si="1"/>
        <v>118.52695520121488</v>
      </c>
      <c r="G10" s="21">
        <f t="shared" si="2"/>
        <v>244</v>
      </c>
    </row>
    <row r="11" spans="1:7" ht="30.75" thickBot="1" x14ac:dyDescent="0.3">
      <c r="A11" s="23" t="s">
        <v>101</v>
      </c>
      <c r="B11" s="24">
        <v>7495</v>
      </c>
      <c r="C11" s="24">
        <v>1203</v>
      </c>
      <c r="D11" s="3">
        <f t="shared" si="0"/>
        <v>16.050700466977986</v>
      </c>
      <c r="E11" s="27">
        <v>518</v>
      </c>
      <c r="F11" s="3">
        <f t="shared" si="1"/>
        <v>232.23938223938222</v>
      </c>
      <c r="G11" s="21">
        <f t="shared" si="2"/>
        <v>685</v>
      </c>
    </row>
    <row r="12" spans="1:7" ht="45.75" thickBot="1" x14ac:dyDescent="0.3">
      <c r="A12" s="23" t="s">
        <v>102</v>
      </c>
      <c r="B12" s="24">
        <v>19267</v>
      </c>
      <c r="C12" s="24">
        <v>5674</v>
      </c>
      <c r="D12" s="3">
        <f t="shared" si="0"/>
        <v>29.449317485856646</v>
      </c>
      <c r="E12" s="25">
        <v>6397</v>
      </c>
      <c r="F12" s="3">
        <f t="shared" si="1"/>
        <v>88.697827106456145</v>
      </c>
      <c r="G12" s="21">
        <f t="shared" si="2"/>
        <v>-723</v>
      </c>
    </row>
    <row r="13" spans="1:7" ht="60.75" thickBot="1" x14ac:dyDescent="0.3">
      <c r="A13" s="28" t="s">
        <v>103</v>
      </c>
      <c r="B13" s="26" t="s">
        <v>104</v>
      </c>
      <c r="C13" s="26">
        <v>4349</v>
      </c>
      <c r="D13" s="3">
        <f t="shared" si="0"/>
        <v>43.929292929292927</v>
      </c>
      <c r="E13" s="29">
        <v>5656</v>
      </c>
      <c r="F13" s="3">
        <f t="shared" si="1"/>
        <v>76.891796322489398</v>
      </c>
      <c r="G13" s="21">
        <f t="shared" si="2"/>
        <v>-1307</v>
      </c>
    </row>
    <row r="14" spans="1:7" ht="60.75" thickBot="1" x14ac:dyDescent="0.3">
      <c r="A14" s="28" t="s">
        <v>105</v>
      </c>
      <c r="B14" s="26" t="s">
        <v>106</v>
      </c>
      <c r="C14" s="26">
        <v>1325</v>
      </c>
      <c r="D14" s="3">
        <f t="shared" si="0"/>
        <v>14.145404078146683</v>
      </c>
      <c r="E14" s="30">
        <v>741</v>
      </c>
      <c r="F14" s="3">
        <f t="shared" si="1"/>
        <v>178.81241565452092</v>
      </c>
      <c r="G14" s="21">
        <f t="shared" si="2"/>
        <v>584</v>
      </c>
    </row>
    <row r="15" spans="1:7" ht="15.75" thickBot="1" x14ac:dyDescent="0.3">
      <c r="A15" s="23" t="s">
        <v>107</v>
      </c>
      <c r="B15" s="24">
        <v>6045</v>
      </c>
      <c r="C15" s="24">
        <v>4235</v>
      </c>
      <c r="D15" s="3">
        <f t="shared" si="0"/>
        <v>70.05789909015715</v>
      </c>
      <c r="E15" s="25">
        <v>3505</v>
      </c>
      <c r="F15" s="3">
        <f t="shared" si="1"/>
        <v>120.82738944365192</v>
      </c>
      <c r="G15" s="21">
        <f t="shared" si="2"/>
        <v>730</v>
      </c>
    </row>
    <row r="16" spans="1:7" ht="90.75" thickBot="1" x14ac:dyDescent="0.3">
      <c r="A16" s="28" t="s">
        <v>108</v>
      </c>
      <c r="B16" s="26" t="s">
        <v>109</v>
      </c>
      <c r="C16" s="26">
        <v>4235</v>
      </c>
      <c r="D16" s="3">
        <f t="shared" si="0"/>
        <v>70.583333333333329</v>
      </c>
      <c r="E16" s="29">
        <v>3500</v>
      </c>
      <c r="F16" s="3">
        <f t="shared" si="1"/>
        <v>121</v>
      </c>
      <c r="G16" s="21">
        <f t="shared" si="2"/>
        <v>735</v>
      </c>
    </row>
    <row r="17" spans="1:7" ht="45.75" thickBot="1" x14ac:dyDescent="0.3">
      <c r="A17" s="28" t="s">
        <v>110</v>
      </c>
      <c r="B17" s="26">
        <v>45</v>
      </c>
      <c r="C17" s="26">
        <v>0</v>
      </c>
      <c r="D17" s="3">
        <f t="shared" si="0"/>
        <v>0</v>
      </c>
      <c r="E17" s="30">
        <v>5</v>
      </c>
      <c r="F17" s="3">
        <f t="shared" si="1"/>
        <v>0</v>
      </c>
      <c r="G17" s="21">
        <f t="shared" si="2"/>
        <v>-5</v>
      </c>
    </row>
    <row r="18" spans="1:7" ht="15.75" thickBot="1" x14ac:dyDescent="0.3">
      <c r="A18" s="31" t="s">
        <v>111</v>
      </c>
      <c r="B18" s="32">
        <v>26326</v>
      </c>
      <c r="C18" s="32">
        <f>SUM(C20+C19+C21+C22+C25+C26+C29+C30+C31+C32)</f>
        <v>14438</v>
      </c>
      <c r="D18" s="3">
        <f t="shared" si="0"/>
        <v>54.84312086910279</v>
      </c>
      <c r="E18" s="33">
        <v>15808</v>
      </c>
      <c r="F18" s="3">
        <f t="shared" si="1"/>
        <v>91.333502024291505</v>
      </c>
      <c r="G18" s="21">
        <f t="shared" si="2"/>
        <v>-1370</v>
      </c>
    </row>
    <row r="19" spans="1:7" ht="120.75" thickBot="1" x14ac:dyDescent="0.3">
      <c r="A19" s="23" t="s">
        <v>112</v>
      </c>
      <c r="B19" s="24">
        <v>7842</v>
      </c>
      <c r="C19" s="24">
        <v>4986</v>
      </c>
      <c r="D19" s="3">
        <f t="shared" si="0"/>
        <v>63.58071920428462</v>
      </c>
      <c r="E19" s="25">
        <v>3989</v>
      </c>
      <c r="F19" s="3">
        <f t="shared" si="1"/>
        <v>124.99373276510404</v>
      </c>
      <c r="G19" s="21">
        <f t="shared" si="2"/>
        <v>997</v>
      </c>
    </row>
    <row r="20" spans="1:7" ht="60.75" thickBot="1" x14ac:dyDescent="0.3">
      <c r="A20" s="23" t="s">
        <v>113</v>
      </c>
      <c r="B20" s="24">
        <v>7399</v>
      </c>
      <c r="C20" s="24">
        <v>2139</v>
      </c>
      <c r="D20" s="3">
        <f t="shared" si="0"/>
        <v>28.909312069198538</v>
      </c>
      <c r="E20" s="25">
        <v>4739</v>
      </c>
      <c r="F20" s="3">
        <f t="shared" si="1"/>
        <v>45.136104663431105</v>
      </c>
      <c r="G20" s="21">
        <f t="shared" si="2"/>
        <v>-2600</v>
      </c>
    </row>
    <row r="21" spans="1:7" ht="60.75" thickBot="1" x14ac:dyDescent="0.3">
      <c r="A21" s="34" t="s">
        <v>114</v>
      </c>
      <c r="B21" s="35">
        <v>60</v>
      </c>
      <c r="C21" s="35">
        <v>200</v>
      </c>
      <c r="D21" s="3">
        <f t="shared" si="0"/>
        <v>333.33333333333337</v>
      </c>
      <c r="E21" s="27">
        <v>123</v>
      </c>
      <c r="F21" s="3">
        <f t="shared" si="1"/>
        <v>162.60162601626016</v>
      </c>
      <c r="G21" s="21">
        <f t="shared" si="2"/>
        <v>77</v>
      </c>
    </row>
    <row r="22" spans="1:7" ht="60.75" thickBot="1" x14ac:dyDescent="0.3">
      <c r="A22" s="23" t="s">
        <v>115</v>
      </c>
      <c r="B22" s="24">
        <v>1490</v>
      </c>
      <c r="C22" s="24">
        <v>780</v>
      </c>
      <c r="D22" s="3">
        <f t="shared" si="0"/>
        <v>52.348993288590606</v>
      </c>
      <c r="E22" s="27">
        <v>791</v>
      </c>
      <c r="F22" s="3">
        <f t="shared" si="1"/>
        <v>98.609355246523393</v>
      </c>
      <c r="G22" s="21">
        <f t="shared" si="2"/>
        <v>-11</v>
      </c>
    </row>
    <row r="23" spans="1:7" ht="30.75" thickBot="1" x14ac:dyDescent="0.3">
      <c r="A23" s="28" t="s">
        <v>116</v>
      </c>
      <c r="B23" s="26">
        <v>1190</v>
      </c>
      <c r="C23" s="26">
        <v>708</v>
      </c>
      <c r="D23" s="3">
        <f t="shared" si="0"/>
        <v>59.495798319327733</v>
      </c>
      <c r="E23" s="30">
        <v>555</v>
      </c>
      <c r="F23" s="3">
        <f t="shared" si="1"/>
        <v>127.56756756756758</v>
      </c>
      <c r="G23" s="21">
        <f t="shared" si="2"/>
        <v>153</v>
      </c>
    </row>
    <row r="24" spans="1:7" ht="45.75" thickBot="1" x14ac:dyDescent="0.3">
      <c r="A24" s="28" t="s">
        <v>117</v>
      </c>
      <c r="B24" s="26">
        <v>300</v>
      </c>
      <c r="C24" s="26">
        <v>72</v>
      </c>
      <c r="D24" s="3">
        <f t="shared" si="0"/>
        <v>24</v>
      </c>
      <c r="E24" s="30">
        <v>236</v>
      </c>
      <c r="F24" s="3">
        <f t="shared" si="1"/>
        <v>30.508474576271187</v>
      </c>
      <c r="G24" s="21">
        <f t="shared" si="2"/>
        <v>-164</v>
      </c>
    </row>
    <row r="25" spans="1:7" ht="30.75" thickBot="1" x14ac:dyDescent="0.3">
      <c r="A25" s="23" t="s">
        <v>118</v>
      </c>
      <c r="B25" s="24">
        <v>330</v>
      </c>
      <c r="C25" s="24">
        <v>262</v>
      </c>
      <c r="D25" s="3">
        <f t="shared" si="0"/>
        <v>79.393939393939391</v>
      </c>
      <c r="E25" s="27">
        <v>310</v>
      </c>
      <c r="F25" s="3">
        <f t="shared" si="1"/>
        <v>84.516129032258064</v>
      </c>
      <c r="G25" s="21">
        <f t="shared" si="2"/>
        <v>-48</v>
      </c>
    </row>
    <row r="26" spans="1:7" ht="75.75" thickBot="1" x14ac:dyDescent="0.3">
      <c r="A26" s="23" t="s">
        <v>119</v>
      </c>
      <c r="B26" s="24">
        <v>805</v>
      </c>
      <c r="C26" s="24">
        <v>338</v>
      </c>
      <c r="D26" s="3">
        <f t="shared" si="0"/>
        <v>41.987577639751557</v>
      </c>
      <c r="E26" s="27">
        <v>584</v>
      </c>
      <c r="F26" s="3">
        <f t="shared" si="1"/>
        <v>57.87671232876712</v>
      </c>
      <c r="G26" s="21">
        <f t="shared" si="2"/>
        <v>-246</v>
      </c>
    </row>
    <row r="27" spans="1:7" ht="75.75" thickBot="1" x14ac:dyDescent="0.3">
      <c r="A27" s="28" t="s">
        <v>120</v>
      </c>
      <c r="B27" s="26" t="s">
        <v>121</v>
      </c>
      <c r="C27" s="26">
        <v>29</v>
      </c>
      <c r="D27" s="3">
        <f t="shared" si="0"/>
        <v>13.063063063063062</v>
      </c>
      <c r="E27" s="30">
        <v>419</v>
      </c>
      <c r="F27" s="3">
        <f t="shared" si="1"/>
        <v>6.9212410501193311</v>
      </c>
      <c r="G27" s="21">
        <f t="shared" si="2"/>
        <v>-390</v>
      </c>
    </row>
    <row r="28" spans="1:7" ht="45.75" thickBot="1" x14ac:dyDescent="0.3">
      <c r="A28" s="28" t="s">
        <v>122</v>
      </c>
      <c r="B28" s="26">
        <v>583</v>
      </c>
      <c r="C28" s="26">
        <v>309</v>
      </c>
      <c r="D28" s="3">
        <f t="shared" si="0"/>
        <v>53.00171526586621</v>
      </c>
      <c r="E28" s="30">
        <v>165</v>
      </c>
      <c r="F28" s="3">
        <f t="shared" si="1"/>
        <v>187.27272727272728</v>
      </c>
      <c r="G28" s="21">
        <f t="shared" si="2"/>
        <v>144</v>
      </c>
    </row>
    <row r="29" spans="1:7" ht="75.75" thickBot="1" x14ac:dyDescent="0.3">
      <c r="A29" s="23" t="s">
        <v>123</v>
      </c>
      <c r="B29" s="24">
        <v>50</v>
      </c>
      <c r="C29" s="24">
        <v>0</v>
      </c>
      <c r="D29" s="3">
        <f t="shared" si="0"/>
        <v>0</v>
      </c>
      <c r="E29" s="25">
        <v>1601</v>
      </c>
      <c r="F29" s="3">
        <f t="shared" si="1"/>
        <v>0</v>
      </c>
      <c r="G29" s="21">
        <f t="shared" si="2"/>
        <v>-1601</v>
      </c>
    </row>
    <row r="30" spans="1:7" ht="60.75" thickBot="1" x14ac:dyDescent="0.3">
      <c r="A30" s="23" t="s">
        <v>124</v>
      </c>
      <c r="B30" s="24">
        <v>500</v>
      </c>
      <c r="C30" s="24">
        <v>1336</v>
      </c>
      <c r="D30" s="3">
        <f t="shared" si="0"/>
        <v>267.2</v>
      </c>
      <c r="E30" s="27">
        <v>209</v>
      </c>
      <c r="F30" s="3">
        <f t="shared" si="1"/>
        <v>639.23444976076553</v>
      </c>
      <c r="G30" s="21">
        <f t="shared" si="2"/>
        <v>1127</v>
      </c>
    </row>
    <row r="31" spans="1:7" ht="30.75" thickBot="1" x14ac:dyDescent="0.3">
      <c r="A31" s="23" t="s">
        <v>125</v>
      </c>
      <c r="B31" s="24">
        <v>5150</v>
      </c>
      <c r="C31" s="24">
        <v>2864</v>
      </c>
      <c r="D31" s="3">
        <f t="shared" si="0"/>
        <v>55.61165048543689</v>
      </c>
      <c r="E31" s="25">
        <v>2136</v>
      </c>
      <c r="F31" s="3">
        <f t="shared" si="1"/>
        <v>134.08239700374531</v>
      </c>
      <c r="G31" s="21">
        <f t="shared" si="2"/>
        <v>728</v>
      </c>
    </row>
    <row r="32" spans="1:7" ht="15.75" thickBot="1" x14ac:dyDescent="0.3">
      <c r="A32" s="34" t="s">
        <v>126</v>
      </c>
      <c r="B32" s="35">
        <v>2700</v>
      </c>
      <c r="C32" s="35">
        <v>1533</v>
      </c>
      <c r="D32" s="3">
        <f t="shared" si="0"/>
        <v>56.777777777777786</v>
      </c>
      <c r="E32" s="25">
        <v>1326</v>
      </c>
      <c r="F32" s="3">
        <f t="shared" si="1"/>
        <v>115.61085972850678</v>
      </c>
      <c r="G32" s="21">
        <f t="shared" si="2"/>
        <v>207</v>
      </c>
    </row>
    <row r="33" spans="1:7" ht="15.75" thickBot="1" x14ac:dyDescent="0.3">
      <c r="A33" s="23" t="s">
        <v>127</v>
      </c>
      <c r="B33" s="24" t="s">
        <v>97</v>
      </c>
      <c r="C33" s="24" t="s">
        <v>97</v>
      </c>
      <c r="D33" s="27" t="s">
        <v>97</v>
      </c>
      <c r="E33" s="27" t="s">
        <v>97</v>
      </c>
      <c r="F33" s="27" t="s">
        <v>97</v>
      </c>
      <c r="G33" s="27" t="s">
        <v>97</v>
      </c>
    </row>
    <row r="34" spans="1:7" ht="15.75" thickBot="1" x14ac:dyDescent="0.3">
      <c r="A34" s="23" t="s">
        <v>128</v>
      </c>
      <c r="B34" s="24">
        <v>2700</v>
      </c>
      <c r="C34" s="24">
        <v>1533</v>
      </c>
      <c r="D34" s="3">
        <f t="shared" si="0"/>
        <v>56.777777777777786</v>
      </c>
      <c r="E34" s="25">
        <v>1326</v>
      </c>
      <c r="F34" s="3">
        <f t="shared" si="1"/>
        <v>115.61085972850678</v>
      </c>
      <c r="G34" s="21">
        <f t="shared" si="2"/>
        <v>207</v>
      </c>
    </row>
    <row r="35" spans="1:7" ht="105.75" thickBot="1" x14ac:dyDescent="0.3">
      <c r="A35" s="23" t="s">
        <v>129</v>
      </c>
      <c r="B35" s="26" t="s">
        <v>97</v>
      </c>
      <c r="C35" s="26" t="s">
        <v>97</v>
      </c>
      <c r="D35" s="3" t="s">
        <v>97</v>
      </c>
      <c r="E35" s="30" t="s">
        <v>97</v>
      </c>
      <c r="F35" s="3" t="s">
        <v>97</v>
      </c>
      <c r="G35" s="27" t="s">
        <v>97</v>
      </c>
    </row>
    <row r="36" spans="1:7" ht="60.75" thickBot="1" x14ac:dyDescent="0.3">
      <c r="A36" s="23" t="s">
        <v>130</v>
      </c>
      <c r="B36" s="26" t="s">
        <v>97</v>
      </c>
      <c r="C36" s="26" t="s">
        <v>97</v>
      </c>
      <c r="D36" s="26" t="s">
        <v>97</v>
      </c>
      <c r="E36" s="29">
        <v>1326</v>
      </c>
      <c r="F36" s="26" t="s">
        <v>97</v>
      </c>
      <c r="G36" s="27" t="s">
        <v>97</v>
      </c>
    </row>
    <row r="37" spans="1:7" ht="29.25" thickBot="1" x14ac:dyDescent="0.3">
      <c r="A37" s="31" t="s">
        <v>131</v>
      </c>
      <c r="B37" s="32">
        <v>723107</v>
      </c>
      <c r="C37" s="32">
        <f>SUM(C18+C4)</f>
        <v>346202</v>
      </c>
      <c r="D37" s="3">
        <f t="shared" si="0"/>
        <v>47.877008520177512</v>
      </c>
      <c r="E37" s="33">
        <v>299306</v>
      </c>
      <c r="F37" s="3">
        <f t="shared" si="1"/>
        <v>115.66824587545857</v>
      </c>
      <c r="G37" s="21">
        <f t="shared" si="2"/>
        <v>46896</v>
      </c>
    </row>
    <row r="38" spans="1:7" ht="15.75" thickBot="1" x14ac:dyDescent="0.3">
      <c r="A38" s="31" t="s">
        <v>132</v>
      </c>
      <c r="B38" s="32">
        <v>1132386</v>
      </c>
      <c r="C38" s="27">
        <v>472596</v>
      </c>
      <c r="D38" s="3">
        <f t="shared" si="0"/>
        <v>41.734532217812657</v>
      </c>
      <c r="E38" s="33">
        <v>511208</v>
      </c>
      <c r="F38" s="3">
        <f t="shared" si="1"/>
        <v>92.446910064005266</v>
      </c>
      <c r="G38" s="21">
        <f t="shared" si="2"/>
        <v>-38612</v>
      </c>
    </row>
    <row r="39" spans="1:7" ht="45.75" thickBot="1" x14ac:dyDescent="0.3">
      <c r="A39" s="23" t="s">
        <v>133</v>
      </c>
      <c r="B39" s="24">
        <v>1132386</v>
      </c>
      <c r="C39" s="27">
        <v>476815</v>
      </c>
      <c r="D39" s="3">
        <f t="shared" si="0"/>
        <v>42.107108353511961</v>
      </c>
      <c r="E39" s="25">
        <v>511347</v>
      </c>
      <c r="F39" s="3">
        <f t="shared" si="1"/>
        <v>93.246855853265984</v>
      </c>
      <c r="G39" s="21">
        <f t="shared" si="2"/>
        <v>-34532</v>
      </c>
    </row>
    <row r="40" spans="1:7" ht="15.75" thickBot="1" x14ac:dyDescent="0.3">
      <c r="A40" s="23" t="s">
        <v>134</v>
      </c>
      <c r="B40" s="24">
        <v>19231</v>
      </c>
      <c r="C40" s="27">
        <v>19231</v>
      </c>
      <c r="D40" s="3">
        <f t="shared" si="0"/>
        <v>100</v>
      </c>
      <c r="E40" s="25">
        <v>21230</v>
      </c>
      <c r="F40" s="3">
        <f t="shared" si="1"/>
        <v>90.584079133301927</v>
      </c>
      <c r="G40" s="21">
        <f t="shared" si="2"/>
        <v>-1999</v>
      </c>
    </row>
    <row r="41" spans="1:7" ht="15.75" thickBot="1" x14ac:dyDescent="0.3">
      <c r="A41" s="23" t="s">
        <v>135</v>
      </c>
      <c r="B41" s="24">
        <v>367801</v>
      </c>
      <c r="C41" s="27">
        <v>24703</v>
      </c>
      <c r="D41" s="3">
        <f t="shared" si="0"/>
        <v>6.7164037074396203</v>
      </c>
      <c r="E41" s="25">
        <v>131608</v>
      </c>
      <c r="F41" s="3">
        <f t="shared" si="1"/>
        <v>18.770135554069661</v>
      </c>
      <c r="G41" s="21">
        <f t="shared" si="2"/>
        <v>-106905</v>
      </c>
    </row>
    <row r="42" spans="1:7" ht="15.75" thickBot="1" x14ac:dyDescent="0.3">
      <c r="A42" s="23" t="s">
        <v>136</v>
      </c>
      <c r="B42" s="24">
        <v>711200</v>
      </c>
      <c r="C42" s="27">
        <v>405689</v>
      </c>
      <c r="D42" s="3">
        <f t="shared" si="0"/>
        <v>57.042885264341962</v>
      </c>
      <c r="E42" s="25">
        <v>345931</v>
      </c>
      <c r="F42" s="3">
        <f t="shared" si="1"/>
        <v>117.27454318924873</v>
      </c>
      <c r="G42" s="21">
        <f t="shared" si="2"/>
        <v>59758</v>
      </c>
    </row>
    <row r="43" spans="1:7" ht="15.75" thickBot="1" x14ac:dyDescent="0.3">
      <c r="A43" s="23" t="s">
        <v>137</v>
      </c>
      <c r="B43" s="24">
        <v>34154</v>
      </c>
      <c r="C43" s="27">
        <v>27192</v>
      </c>
      <c r="D43" s="3">
        <f t="shared" si="0"/>
        <v>79.615857586227094</v>
      </c>
      <c r="E43" s="25">
        <v>12578</v>
      </c>
      <c r="F43" s="3">
        <f t="shared" si="1"/>
        <v>216.18699316266498</v>
      </c>
      <c r="G43" s="21">
        <f t="shared" si="2"/>
        <v>14614</v>
      </c>
    </row>
    <row r="44" spans="1:7" ht="15.75" thickBot="1" x14ac:dyDescent="0.3">
      <c r="A44" s="23" t="s">
        <v>138</v>
      </c>
      <c r="B44" s="27">
        <v>30771</v>
      </c>
      <c r="C44" s="27">
        <v>1</v>
      </c>
      <c r="D44" s="3">
        <f t="shared" si="0"/>
        <v>3.2498131357446948E-3</v>
      </c>
      <c r="E44" s="27" t="s">
        <v>97</v>
      </c>
      <c r="F44" s="26" t="s">
        <v>97</v>
      </c>
      <c r="G44" s="26" t="s">
        <v>97</v>
      </c>
    </row>
    <row r="45" spans="1:7" ht="75.75" thickBot="1" x14ac:dyDescent="0.3">
      <c r="A45" s="23" t="s">
        <v>139</v>
      </c>
      <c r="B45" s="24">
        <v>0</v>
      </c>
      <c r="C45" s="27" t="s">
        <v>97</v>
      </c>
      <c r="D45" s="26" t="s">
        <v>97</v>
      </c>
      <c r="E45" s="27">
        <v>-139</v>
      </c>
      <c r="F45" s="26" t="s">
        <v>97</v>
      </c>
      <c r="G45" s="26" t="s">
        <v>97</v>
      </c>
    </row>
    <row r="46" spans="1:7" ht="75.75" thickBot="1" x14ac:dyDescent="0.3">
      <c r="A46" s="23" t="s">
        <v>140</v>
      </c>
      <c r="B46" s="24">
        <v>0</v>
      </c>
      <c r="C46" s="27">
        <v>-4221</v>
      </c>
      <c r="D46" s="26" t="s">
        <v>97</v>
      </c>
      <c r="E46" s="27">
        <v>-139</v>
      </c>
      <c r="F46" s="3">
        <f t="shared" si="1"/>
        <v>3036.6906474820144</v>
      </c>
      <c r="G46" s="21">
        <f t="shared" si="2"/>
        <v>-4082</v>
      </c>
    </row>
    <row r="47" spans="1:7" ht="15.75" thickBot="1" x14ac:dyDescent="0.3">
      <c r="A47" s="31" t="s">
        <v>141</v>
      </c>
      <c r="B47" s="32">
        <f>SUM(B37+B38)</f>
        <v>1855493</v>
      </c>
      <c r="C47" s="32">
        <f>SUM(C37+C38)</f>
        <v>818798</v>
      </c>
      <c r="D47" s="3">
        <f t="shared" si="0"/>
        <v>44.128326002846684</v>
      </c>
      <c r="E47" s="33">
        <v>810514</v>
      </c>
      <c r="F47" s="3">
        <f t="shared" si="1"/>
        <v>101.02206747816818</v>
      </c>
      <c r="G47" s="21">
        <f t="shared" si="2"/>
        <v>8284</v>
      </c>
    </row>
  </sheetData>
  <mergeCells count="2">
    <mergeCell ref="B1:B3"/>
    <mergeCell ref="D1:D3"/>
  </mergeCells>
  <pageMargins left="0.25" right="0.25" top="0.75" bottom="0.75" header="0.3" footer="0.3"/>
  <pageSetup paperSize="9" scale="90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Гранже</dc:creator>
  <cp:lastModifiedBy>Гранже</cp:lastModifiedBy>
  <cp:lastPrinted>2024-07-05T00:19:09Z</cp:lastPrinted>
  <dcterms:created xsi:type="dcterms:W3CDTF">2024-07-04T04:44:59Z</dcterms:created>
  <dcterms:modified xsi:type="dcterms:W3CDTF">2024-07-23T23:30:05Z</dcterms:modified>
</cp:coreProperties>
</file>