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15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8" i="1" l="1"/>
  <c r="F88" i="1"/>
  <c r="E77" i="1"/>
  <c r="F77" i="1"/>
  <c r="F68" i="1"/>
  <c r="F58" i="1"/>
  <c r="D25" i="1" l="1"/>
  <c r="D24" i="1" s="1"/>
  <c r="G81" i="1"/>
  <c r="E81" i="1"/>
  <c r="G79" i="1"/>
  <c r="E78" i="1"/>
  <c r="D58" i="1"/>
  <c r="G57" i="1"/>
  <c r="E57" i="1"/>
  <c r="D48" i="1"/>
  <c r="D43" i="1"/>
  <c r="D41" i="1"/>
  <c r="D38" i="1" s="1"/>
  <c r="D68" i="1"/>
  <c r="E68" i="1" s="1"/>
  <c r="D55" i="1"/>
  <c r="D20" i="1"/>
  <c r="D15" i="1"/>
  <c r="D10" i="1"/>
  <c r="D8" i="1"/>
  <c r="D6" i="1"/>
  <c r="C55" i="1"/>
  <c r="C77" i="1"/>
  <c r="C68" i="1"/>
  <c r="C58" i="1"/>
  <c r="C54" i="1" l="1"/>
  <c r="C53" i="1" s="1"/>
  <c r="D23" i="1"/>
  <c r="D5" i="1"/>
  <c r="D4" i="1" l="1"/>
  <c r="C41" i="1"/>
  <c r="C38" i="1" s="1"/>
  <c r="C25" i="1"/>
  <c r="C24" i="1" s="1"/>
  <c r="C20" i="1"/>
  <c r="C15" i="1"/>
  <c r="C10" i="1"/>
  <c r="C8" i="1"/>
  <c r="C6" i="1"/>
  <c r="C23" i="1" l="1"/>
  <c r="C5" i="1"/>
  <c r="F48" i="1"/>
  <c r="F43" i="1"/>
  <c r="D77" i="1"/>
  <c r="C4" i="1" l="1"/>
  <c r="C88" i="1" s="1"/>
  <c r="G63" i="1"/>
  <c r="G60" i="1"/>
  <c r="G59" i="1"/>
  <c r="F6" i="1" l="1"/>
  <c r="E44" i="1" l="1"/>
  <c r="E45" i="1"/>
  <c r="E46" i="1"/>
  <c r="G44" i="1"/>
  <c r="G45" i="1"/>
  <c r="G46" i="1"/>
  <c r="E67" i="1" l="1"/>
  <c r="F38" i="1"/>
  <c r="F35" i="1"/>
  <c r="F25" i="1"/>
  <c r="F24" i="1" s="1"/>
  <c r="F20" i="1"/>
  <c r="F15" i="1"/>
  <c r="F10" i="1"/>
  <c r="F8" i="1"/>
  <c r="G7" i="1"/>
  <c r="G9" i="1"/>
  <c r="G11" i="1"/>
  <c r="G12" i="1"/>
  <c r="G13" i="1"/>
  <c r="G14" i="1"/>
  <c r="G16" i="1"/>
  <c r="G17" i="1"/>
  <c r="G18" i="1"/>
  <c r="G19" i="1"/>
  <c r="G21" i="1"/>
  <c r="G26" i="1"/>
  <c r="G27" i="1"/>
  <c r="G29" i="1"/>
  <c r="G30" i="1"/>
  <c r="G32" i="1"/>
  <c r="G34" i="1"/>
  <c r="G36" i="1"/>
  <c r="G37" i="1"/>
  <c r="G39" i="1"/>
  <c r="G40" i="1"/>
  <c r="G41" i="1"/>
  <c r="G42" i="1"/>
  <c r="G43" i="1"/>
  <c r="G48" i="1"/>
  <c r="G51" i="1"/>
  <c r="G52" i="1"/>
  <c r="G55" i="1"/>
  <c r="G56" i="1"/>
  <c r="G62" i="1"/>
  <c r="G64" i="1"/>
  <c r="G67" i="1"/>
  <c r="G69" i="1"/>
  <c r="G70" i="1"/>
  <c r="G73" i="1"/>
  <c r="G74" i="1"/>
  <c r="G75" i="1"/>
  <c r="G76" i="1"/>
  <c r="G80" i="1"/>
  <c r="F5" i="1" l="1"/>
  <c r="F23" i="1"/>
  <c r="F4" i="1" l="1"/>
  <c r="E55" i="1"/>
  <c r="E56" i="1"/>
  <c r="E61" i="1"/>
  <c r="E62" i="1"/>
  <c r="E64" i="1"/>
  <c r="E65" i="1"/>
  <c r="E69" i="1"/>
  <c r="E70" i="1"/>
  <c r="E71" i="1"/>
  <c r="E72" i="1"/>
  <c r="E73" i="1"/>
  <c r="E74" i="1"/>
  <c r="E75" i="1"/>
  <c r="E76" i="1"/>
  <c r="E79" i="1"/>
  <c r="E80" i="1"/>
  <c r="B47" i="2"/>
  <c r="G46" i="2"/>
  <c r="G38" i="2"/>
  <c r="G39" i="2"/>
  <c r="G40" i="2"/>
  <c r="G41" i="2"/>
  <c r="G42" i="2"/>
  <c r="G43" i="2"/>
  <c r="F38" i="2"/>
  <c r="F39" i="2"/>
  <c r="F40" i="2"/>
  <c r="F41" i="2"/>
  <c r="F42" i="2"/>
  <c r="F43" i="2"/>
  <c r="F46" i="2"/>
  <c r="D38" i="2"/>
  <c r="D39" i="2"/>
  <c r="D40" i="2"/>
  <c r="D41" i="2"/>
  <c r="D42" i="2"/>
  <c r="D43" i="2"/>
  <c r="D44" i="2"/>
  <c r="G7" i="2"/>
  <c r="G5" i="2"/>
  <c r="G6" i="2"/>
  <c r="G8" i="2"/>
  <c r="G9" i="2"/>
  <c r="G10" i="2"/>
  <c r="G11" i="2"/>
  <c r="G12" i="2"/>
  <c r="G13" i="2"/>
  <c r="G14" i="2"/>
  <c r="G15" i="2"/>
  <c r="G16" i="2"/>
  <c r="G17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4" i="2"/>
  <c r="D5" i="2"/>
  <c r="D6" i="2"/>
  <c r="D8" i="2"/>
  <c r="D9" i="2"/>
  <c r="D10" i="2"/>
  <c r="D11" i="2"/>
  <c r="D12" i="2"/>
  <c r="D13" i="2"/>
  <c r="D14" i="2"/>
  <c r="D15" i="2"/>
  <c r="D16" i="2"/>
  <c r="D17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4" i="2"/>
  <c r="G68" i="1" l="1"/>
  <c r="E58" i="1"/>
  <c r="G58" i="1"/>
  <c r="G77" i="1"/>
  <c r="C18" i="2"/>
  <c r="C4" i="2"/>
  <c r="D4" i="2" l="1"/>
  <c r="F4" i="2"/>
  <c r="G4" i="2"/>
  <c r="C37" i="2"/>
  <c r="D18" i="2"/>
  <c r="F18" i="2"/>
  <c r="G18" i="2"/>
  <c r="E54" i="1"/>
  <c r="G54" i="1"/>
  <c r="E7" i="1"/>
  <c r="E9" i="1"/>
  <c r="E11" i="1"/>
  <c r="E12" i="1"/>
  <c r="E13" i="1"/>
  <c r="E16" i="1"/>
  <c r="E17" i="1"/>
  <c r="E18" i="1"/>
  <c r="E19" i="1"/>
  <c r="E21" i="1"/>
  <c r="E22" i="1"/>
  <c r="E26" i="1"/>
  <c r="E27" i="1"/>
  <c r="E29" i="1"/>
  <c r="E30" i="1"/>
  <c r="E32" i="1"/>
  <c r="E34" i="1"/>
  <c r="E36" i="1"/>
  <c r="E37" i="1"/>
  <c r="E39" i="1"/>
  <c r="E40" i="1"/>
  <c r="E41" i="1"/>
  <c r="E42" i="1"/>
  <c r="E43" i="1"/>
  <c r="E48" i="1"/>
  <c r="E51" i="1"/>
  <c r="E52" i="1"/>
  <c r="C47" i="2" l="1"/>
  <c r="D37" i="2"/>
  <c r="F37" i="2"/>
  <c r="G37" i="2"/>
  <c r="E8" i="1"/>
  <c r="G8" i="1"/>
  <c r="E38" i="1"/>
  <c r="G38" i="1"/>
  <c r="E20" i="1"/>
  <c r="G20" i="1"/>
  <c r="E10" i="1"/>
  <c r="G10" i="1"/>
  <c r="E31" i="1"/>
  <c r="G31" i="1"/>
  <c r="G6" i="1"/>
  <c r="E6" i="1"/>
  <c r="E25" i="1"/>
  <c r="G25" i="1"/>
  <c r="E53" i="1"/>
  <c r="G53" i="1"/>
  <c r="E35" i="1"/>
  <c r="G35" i="1"/>
  <c r="E15" i="1"/>
  <c r="G15" i="1"/>
  <c r="E33" i="1"/>
  <c r="G33" i="1"/>
  <c r="F47" i="2" l="1"/>
  <c r="D47" i="2"/>
  <c r="G47" i="2"/>
  <c r="E24" i="1"/>
  <c r="G24" i="1"/>
  <c r="E5" i="1"/>
  <c r="G5" i="1"/>
  <c r="E23" i="1" l="1"/>
  <c r="G23" i="1"/>
  <c r="E4" i="1" l="1"/>
  <c r="G4" i="1"/>
  <c r="D88" i="1"/>
  <c r="G88" i="1" s="1"/>
  <c r="E49" i="1"/>
  <c r="E50" i="1"/>
</calcChain>
</file>

<file path=xl/sharedStrings.xml><?xml version="1.0" encoding="utf-8"?>
<sst xmlns="http://schemas.openxmlformats.org/spreadsheetml/2006/main" count="268" uniqueCount="224">
  <si>
    <t>Код дохода</t>
  </si>
  <si>
    <t>Наименование источника доходов</t>
  </si>
  <si>
    <t>(%)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</si>
  <si>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</si>
  <si>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</si>
  <si>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</si>
  <si>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</si>
  <si>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</si>
  <si>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</si>
  <si>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</si>
  <si>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</si>
  <si>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</si>
  <si>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</si>
  <si>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</si>
  <si>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</si>
  <si>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</si>
  <si>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</si>
  <si>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</si>
  <si>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</si>
  <si>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</si>
  <si>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</si>
  <si>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</si>
  <si>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</si>
  <si>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1 06 00000 00 0000 000</t>
  </si>
  <si>
    <t>Налоги на имущество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</si>
  <si>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</si>
  <si>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</si>
  <si>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</si>
  <si>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</si>
  <si>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</si>
  <si>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</si>
  <si>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</si>
  <si>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</si>
  <si>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</si>
  <si>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</si>
  <si>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</si>
  <si>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</si>
  <si>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</si>
  <si>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</si>
  <si>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</si>
  <si>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</si>
  <si>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</si>
  <si>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</si>
  <si>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</si>
  <si>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</si>
  <si>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</si>
  <si>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</si>
  <si>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</si>
  <si>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</si>
  <si>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</si>
  <si>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</si>
  <si>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</si>
  <si>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</si>
  <si>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</si>
  <si>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</si>
  <si>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</si>
  <si>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</si>
  <si>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</si>
  <si>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</si>
  <si>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</si>
  <si>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</si>
  <si>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</si>
  <si>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</si>
  <si>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</si>
  <si>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</si>
  <si>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</si>
  <si>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</si>
  <si>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</si>
  <si>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</si>
  <si>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</si>
  <si>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</si>
  <si>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</si>
  <si>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</si>
  <si>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</si>
  <si>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</si>
  <si>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</si>
  <si>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</si>
  <si>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</si>
  <si>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</si>
  <si>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</si>
  <si>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</si>
  <si>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</si>
  <si>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</si>
  <si>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Наименование</t>
  </si>
  <si>
    <t xml:space="preserve">         источников доходов иды налоговых платежей</t>
  </si>
  <si>
    <t>План на 2024 год</t>
  </si>
  <si>
    <t>Факт за</t>
  </si>
  <si>
    <t>2024 года</t>
  </si>
  <si>
    <t>% исполнения</t>
  </si>
  <si>
    <t>2023 года</t>
  </si>
  <si>
    <t>Темп роста</t>
  </si>
  <si>
    <t>Разница в абсол.</t>
  </si>
  <si>
    <t>выраж.</t>
  </si>
  <si>
    <t>Налоговые доходы</t>
  </si>
  <si>
    <t>1.Налог на доходы физических лиц</t>
  </si>
  <si>
    <t>2.Акцизы по подакцизным товарам (продукции), производимым на территории  Российской Федерации</t>
  </si>
  <si>
    <t>3.Единый налог на  вмененный доход для отдельных видов деятельности</t>
  </si>
  <si>
    <t>-</t>
  </si>
  <si>
    <t>4.Единый  сельскохозяйственный налог</t>
  </si>
  <si>
    <t>5.Налог, взимаемый в связи с применением патентной системы налогообложения</t>
  </si>
  <si>
    <t>6.Налог, взимаемый в связи с применением упрощенной системы налогообложения</t>
  </si>
  <si>
    <t>7.Налог на имущество физических лиц</t>
  </si>
  <si>
    <t>8.Земельный налог, взимаемый по обязательствам, возникшим с 01.01.2006 г.</t>
  </si>
  <si>
    <t>- земельный налог с организаций, обладающих земельным участком, расположенным в границах городских округов</t>
  </si>
  <si>
    <t>9900</t>
  </si>
  <si>
    <t>- земельный налог с физических лиц, обладающих земельным участком, расположенным в границах городских округов</t>
  </si>
  <si>
    <t>9367</t>
  </si>
  <si>
    <t>9.Государственная пошлина</t>
  </si>
  <si>
    <t>-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</si>
  <si>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6000</t>
  </si>
  <si>
    <t>- государственная пошлина за выдачу разрешения на установку рекламной конструкции</t>
  </si>
  <si>
    <t>Неналоговые доходы</t>
  </si>
  <si>
    <t>1.Доходы,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</si>
  <si>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2.Доходы от сдачи в аренду имущества, составляющего казну городских округов (за исключением земельных участков)</t>
  </si>
  <si>
    <t>3.Доходы от перечисления части прибыли, остающейся после уплаты налогов и иных обязательных платежей</t>
  </si>
  <si>
    <t>4. Прочие поступления от использования имущества, находящегося в собственности городских округов</t>
  </si>
  <si>
    <t>- доходы от платы за наем жилого помещения</t>
  </si>
  <si>
    <t>-  доходы по договорам на предоставление рекламного места</t>
  </si>
  <si>
    <t>5.Плата за негативное воздействие на окружающую среду</t>
  </si>
  <si>
    <t>6.Прочие доходы от оказания платных услуг получателями средств бюджетов городских округов и компенсации затрат бюджетов городских округов</t>
  </si>
  <si>
    <t>- доходы, поступающие в порядке возмещения расходов, понесенных в связи с эксплуатацией имущества городских округов</t>
  </si>
  <si>
    <t>222</t>
  </si>
  <si>
    <t>- прочие доходы от компенсации затрат бюджетов городских округов</t>
  </si>
  <si>
    <t>7.Доходы от реализации иного имущества, находящегося в собственности городских округов, в части реализации основных средств по указанному имуществу</t>
  </si>
  <si>
    <t xml:space="preserve">8.Доходы от продажи земельных участков, государственная собственность на которые не разграничена </t>
  </si>
  <si>
    <t>9.Штрафы, санкции, возмещение ущерба</t>
  </si>
  <si>
    <t>10.Прочие неналоговые доходы,</t>
  </si>
  <si>
    <t xml:space="preserve">  - невыясненные платежи</t>
  </si>
  <si>
    <t xml:space="preserve">  - прочие неналоговые доходы</t>
  </si>
  <si>
    <t>- доходы от выдачи  разрешений на снос зеленых насаждений на территории г. Лесозаводска (в соответствии со сведениями, предоставленными управление жизнеобеспечением  администрации ЛГО)</t>
  </si>
  <si>
    <t>- доходы  от платы за право размещения сезонного объекта торговли (прогноз отдела экономики администрации ЛГО)</t>
  </si>
  <si>
    <t>ИТОГО 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</si>
  <si>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</si>
  <si>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РФ:</t>
  </si>
  <si>
    <t xml:space="preserve">- дотации </t>
  </si>
  <si>
    <t>-субсидии</t>
  </si>
  <si>
    <t>- 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</si>
  <si>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</si>
  <si>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</si>
  <si>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</si>
  <si>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-возврат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</si>
  <si>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</t>
  </si>
  <si>
    <t>1 полугодие</t>
  </si>
  <si>
    <t>1полугодие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</si>
  <si>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</si>
  <si>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</si>
  <si>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</si>
  <si>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</si>
  <si>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</si>
  <si>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</si>
  <si>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</si>
  <si>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</si>
  <si>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202 25497 04 0000 150</t>
  </si>
  <si>
    <t>Субсидии бюджетам муниципальных образований Приморского края на социальные выплаты молодым семьям для приобретения (строительства) стандартного жилья</t>
  </si>
  <si>
    <t>202 25555 04 0000 150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</si>
  <si>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</si>
  <si>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202 25599 04 0000 150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</si>
  <si>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</si>
  <si>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202 29999 04 0000 150</t>
  </si>
  <si>
    <t>Прочие субсидии</t>
  </si>
  <si>
    <t>202 30000 0000 00 150</t>
  </si>
  <si>
    <t xml:space="preserve">Субвенции бюджетам субъектов Российской Федерации и муниципальных образований </t>
  </si>
  <si>
    <t>202 30024 04 0000 150</t>
  </si>
  <si>
    <t>Субвенции бюджетам городских округов на выполнение передаваемых полномочий субъектов Российской Федерации</t>
  </si>
  <si>
    <t>202 30029 04 0000 150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</si>
  <si>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</si>
  <si>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</si>
  <si>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</si>
  <si>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202 35120 04 0000 150</t>
  </si>
  <si>
    <t>Субвенции для финансового обеспечения переданных исполнительно-распорядительным органам муниципальных образований Приморского края государственных полномочий по составлению (изменению) списков кандидатов в присяжные заседатели федеральных судов общей юрисдикции</t>
  </si>
  <si>
    <t>202 35304 04 0000 150</t>
  </si>
  <si>
    <t>Субвенции бюджетам городских округов на организацию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</si>
  <si>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202 35930 04 0000 150</t>
  </si>
  <si>
    <t>Субвенции бюджетам городских округов на государственную регистрацию актов гражданского состояния</t>
  </si>
  <si>
    <t>202 36900 04 0000 150</t>
  </si>
  <si>
    <t>Единая субвенция</t>
  </si>
  <si>
    <t>202 39999 04 0000 150</t>
  </si>
  <si>
    <t>Прочие субвенции</t>
  </si>
  <si>
    <t>2 02 40000 00 0000 150</t>
  </si>
  <si>
    <t>202 45179 04 0000 150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</si>
  <si>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</si>
  <si>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</si>
  <si>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</si>
  <si>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</si>
  <si>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</si>
  <si>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218 04010 04 0000 150</t>
  </si>
  <si>
    <t>Доходы бюджетов городских округов от возврата бюджетными учреждениями остатков субсидий прошлых лет</t>
  </si>
  <si>
    <t>219 00000 00 0000000</t>
  </si>
  <si>
    <t>ВОЗВРАТ ОСТАТКОВ СУБСИДИЙ, СУБВЕНЦИЙ И ИНЫХ МЕЖБЮДЖЕТНЫХ ТРАНСФЕРТОВ, ИМЕЮЩИХ ЦЕЛЕВОЕ НАЗНАЧЕНИЕ, ПРОШЛЫХ ЛЕТ</t>
  </si>
  <si>
    <t>219 60010 04 0000 150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</si>
  <si>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</si>
  <si>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ВСЕГО:</t>
  </si>
  <si>
    <t>Дотации бюджетам бюджетной системы Российской Федерации</t>
  </si>
  <si>
    <t>Дотации бюджетам городских округов на поддержку мер по обеспечению сбалансированности бюджетов</t>
  </si>
  <si>
    <t>ПРОЧИЕ БЕЗВОЗМЕЗДНЫЕ ПОСТУПЛЕНИЯ</t>
  </si>
  <si>
    <t>Прочие безвозмездные поступления в бюджеты городских округов</t>
  </si>
  <si>
    <t>Темп роста %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</si>
  <si>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</si>
  <si>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</si>
  <si>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 в целях возмещения причиненного ущерба (убытков)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</si>
  <si>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</si>
  <si>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</si>
  <si>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</si>
  <si>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</si>
  <si>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2 02 25519 04 0000 150</t>
  </si>
  <si>
    <t>Субсидии бюджетам городских округов на поддержку отрасли культуры</t>
  </si>
  <si>
    <t>Процент исполнениябюджета за 9 месяцев  2024 года к плановым значениям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</si>
  <si>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</si>
  <si>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1 11 05326 04 0000 100</t>
  </si>
  <si>
    <t>2 02 49999 04 0000 150</t>
  </si>
  <si>
    <t>Прочие межбюджетные трансферты, передаваемые бюджетам городских округов</t>
  </si>
  <si>
    <t>1 17 01000 00 0000 180</t>
  </si>
  <si>
    <t>Невыясненные поступления</t>
  </si>
  <si>
    <t>1 17 01040 04 0000 180</t>
  </si>
  <si>
    <t>2 02 19999 04 0000 150</t>
  </si>
  <si>
    <t>Прочие дотации бюджетам городских округов</t>
  </si>
  <si>
    <t>2 02 25243 04 0000 150</t>
  </si>
  <si>
    <t>202 45050 04 0000 150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</si>
  <si>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</si>
  <si>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Плановые назначения  Решение Думы ЛГО от 26.12.2023 №  62-НПА (внесение изменений от 24.122024 № 225-НПА)</t>
  </si>
  <si>
    <t>Кассовое исполнение бюджета за 12 месяцев  2024 года</t>
  </si>
  <si>
    <t>Кассовое исполнение бюджета за 12 месяцев   2023 года</t>
  </si>
  <si>
    <t>202 25098 00 0000 100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</si>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</sst>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4" fontId="11" fillId="0" borderId="12">
      <alignment horizontal="right" vertical="center" shrinkToFit="1"/>
    </xf>
  </cellStyleXfs>
  <cellXfs count="110">
    <xf numFmtId="0" fontId="0" fillId="0" borderId="0" xfId="0"/>
    <xf numFmtId="4" fontId="0" fillId="0" borderId="0" xfId="0" applyNumberFormat="1"/>
    <xf numFmtId="164" fontId="2" fillId="0" borderId="6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/>
    <xf numFmtId="0" fontId="2" fillId="0" borderId="2" xfId="0" applyFont="1" applyBorder="1" applyAlignment="1">
      <alignment vertical="top" wrapText="1"/>
    </xf>
    <xf numFmtId="164" fontId="2" fillId="0" borderId="6" xfId="0" applyNumberFormat="1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3" fontId="2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8" xfId="0" applyFont="1" applyBorder="1" applyAlignment="1">
      <alignment horizontal="justify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3" fontId="1" fillId="0" borderId="7" xfId="0" applyNumberFormat="1" applyFont="1" applyBorder="1" applyAlignment="1">
      <alignment horizontal="right" vertical="center" wrapText="1"/>
    </xf>
    <xf numFmtId="0" fontId="0" fillId="0" borderId="0" xfId="0" applyFont="1"/>
    <xf numFmtId="1" fontId="0" fillId="0" borderId="0" xfId="0" applyNumberFormat="1"/>
    <xf numFmtId="4" fontId="10" fillId="0" borderId="9" xfId="1" applyNumberFormat="1" applyFont="1" applyFill="1" applyBorder="1" applyAlignment="1" applyProtection="1">
      <alignment horizontal="center" vertical="center"/>
    </xf>
    <xf numFmtId="4" fontId="1" fillId="0" borderId="9" xfId="0" applyNumberFormat="1" applyFont="1" applyFill="1" applyBorder="1" applyAlignment="1">
      <alignment horizontal="center" vertical="center" wrapText="1"/>
    </xf>
    <xf numFmtId="1" fontId="2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top" wrapText="1"/>
    </xf>
    <xf numFmtId="164" fontId="3" fillId="0" borderId="9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/>
    </xf>
    <xf numFmtId="1" fontId="3" fillId="0" borderId="9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top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top" wrapText="1"/>
    </xf>
    <xf numFmtId="164" fontId="4" fillId="0" borderId="9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/>
    </xf>
    <xf numFmtId="4" fontId="10" fillId="0" borderId="9" xfId="2" applyNumberFormat="1" applyFont="1" applyFill="1" applyBorder="1" applyAlignment="1" applyProtection="1">
      <alignment horizontal="center" vertical="center" shrinkToFi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/>
    </xf>
    <xf numFmtId="4" fontId="8" fillId="2" borderId="7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justify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justify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1" fillId="2" borderId="10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4" fontId="1" fillId="2" borderId="8" xfId="0" applyNumberFormat="1" applyFont="1" applyFill="1" applyBorder="1" applyAlignment="1">
      <alignment horizontal="center" vertical="center" wrapText="1"/>
    </xf>
    <xf numFmtId="164" fontId="2" fillId="2" borderId="13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 wrapText="1"/>
    </xf>
    <xf numFmtId="1" fontId="1" fillId="2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3">
    <cellStyle name="xl60" xfId="2"/>
    <cellStyle name="xl67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workbookViewId="0">
      <selection activeCell="F1" sqref="F1:F3"/>
    </sheetView>
  </sheetViews>
  <sheetFormatPr defaultRowHeight="15" x14ac:dyDescent="0.25"/>
  <cols>
    <col min="1" max="1" width="24.42578125" style="37" customWidth="1"/>
    <col min="2" max="2" width="32.42578125" customWidth="1"/>
    <col min="3" max="4" width="21.7109375" style="1" customWidth="1"/>
    <col min="5" max="5" width="13.140625" style="4" bestFit="1" customWidth="1"/>
    <col min="6" max="6" width="31.7109375" style="1" customWidth="1"/>
    <col min="7" max="7" width="9.140625" style="4"/>
    <col min="10" max="10" width="27.42578125" customWidth="1"/>
  </cols>
  <sheetData>
    <row r="1" spans="1:7" ht="89.25" customHeight="1" x14ac:dyDescent="0.25">
      <c r="A1" s="101" t="s">
        <v>0</v>
      </c>
      <c r="B1" s="102" t="s">
        <v>1</v>
      </c>
      <c r="C1" s="103" t="s">
        <v>219</v>
      </c>
      <c r="D1" s="103" t="s">
        <v>220</v>
      </c>
      <c r="E1" s="100" t="s">
        <v>206</v>
      </c>
      <c r="F1" s="103" t="s">
        <v>221</v>
      </c>
      <c r="G1" s="100" t="s">
        <v>196</v>
      </c>
    </row>
    <row r="2" spans="1:7" x14ac:dyDescent="0.25">
      <c r="A2" s="101"/>
      <c r="B2" s="102"/>
      <c r="C2" s="103"/>
      <c r="D2" s="103"/>
      <c r="E2" s="100"/>
      <c r="F2" s="103"/>
      <c r="G2" s="100"/>
    </row>
    <row r="3" spans="1:7" ht="23.25" customHeight="1" x14ac:dyDescent="0.25">
      <c r="A3" s="101"/>
      <c r="B3" s="102"/>
      <c r="C3" s="103"/>
      <c r="D3" s="103"/>
      <c r="E3" s="100"/>
      <c r="F3" s="103"/>
      <c r="G3" s="100"/>
    </row>
    <row r="4" spans="1:7" ht="28.5" x14ac:dyDescent="0.25">
      <c r="A4" s="40"/>
      <c r="B4" s="41" t="s">
        <v>3</v>
      </c>
      <c r="C4" s="43">
        <f>SUM(C5+C23)</f>
        <v>785318000</v>
      </c>
      <c r="D4" s="43">
        <f>SUM(D5+D23)</f>
        <v>844812571.42000008</v>
      </c>
      <c r="E4" s="42">
        <f t="shared" ref="E4:E81" si="0">SUM(D4/C4)*100</f>
        <v>107.57585734950683</v>
      </c>
      <c r="F4" s="43">
        <f>SUM(F5+F23)</f>
        <v>707959666.21999991</v>
      </c>
      <c r="G4" s="44">
        <f>SUM(D4/F4)*100</f>
        <v>119.33060762213998</v>
      </c>
    </row>
    <row r="5" spans="1:7" x14ac:dyDescent="0.25">
      <c r="A5" s="40"/>
      <c r="B5" s="41" t="s">
        <v>4</v>
      </c>
      <c r="C5" s="43">
        <f>SUM(C6+C10+C15+C20+C8)</f>
        <v>753248000</v>
      </c>
      <c r="D5" s="43">
        <f>SUM(D6+D10+D15+D20+D8)</f>
        <v>808052144.6400001</v>
      </c>
      <c r="E5" s="42">
        <f t="shared" si="0"/>
        <v>107.27571060792729</v>
      </c>
      <c r="F5" s="43">
        <f>SUM(F6+F8+F10+F15+F20)</f>
        <v>667952518.70999992</v>
      </c>
      <c r="G5" s="44">
        <f t="shared" ref="G5:G81" si="1">SUM(D5/F5)*100</f>
        <v>120.97448875566353</v>
      </c>
    </row>
    <row r="6" spans="1:7" x14ac:dyDescent="0.25">
      <c r="A6" s="45" t="s">
        <v>5</v>
      </c>
      <c r="B6" s="41" t="s">
        <v>6</v>
      </c>
      <c r="C6" s="43">
        <f>SUM(C7)</f>
        <v>657808000</v>
      </c>
      <c r="D6" s="43">
        <f>SUM(D7)</f>
        <v>708060118.22000003</v>
      </c>
      <c r="E6" s="42">
        <f t="shared" si="0"/>
        <v>107.63932913859364</v>
      </c>
      <c r="F6" s="43">
        <f>SUM(F7)</f>
        <v>587973375.67999995</v>
      </c>
      <c r="G6" s="44">
        <f t="shared" si="1"/>
        <v>120.42384017832745</v>
      </c>
    </row>
    <row r="7" spans="1:7" x14ac:dyDescent="0.25">
      <c r="A7" s="46" t="s">
        <v>7</v>
      </c>
      <c r="B7" s="47" t="s">
        <v>8</v>
      </c>
      <c r="C7" s="39">
        <v>657808000</v>
      </c>
      <c r="D7" s="39">
        <v>708060118.22000003</v>
      </c>
      <c r="E7" s="48">
        <f t="shared" si="0"/>
        <v>107.63932913859364</v>
      </c>
      <c r="F7" s="39">
        <v>587973375.67999995</v>
      </c>
      <c r="G7" s="49">
        <f t="shared" si="1"/>
        <v>120.42384017832745</v>
      </c>
    </row>
    <row r="8" spans="1:7" ht="57" x14ac:dyDescent="0.25">
      <c r="A8" s="45" t="s">
        <v>9</v>
      </c>
      <c r="B8" s="41" t="s">
        <v>10</v>
      </c>
      <c r="C8" s="43">
        <f>SUM(C9)</f>
        <v>39951000</v>
      </c>
      <c r="D8" s="43">
        <f>SUM(D9)</f>
        <v>40143356.210000001</v>
      </c>
      <c r="E8" s="42">
        <f t="shared" si="0"/>
        <v>100.48148033841456</v>
      </c>
      <c r="F8" s="43">
        <f t="shared" ref="F8" si="2">SUM(F9)</f>
        <v>35534864.710000001</v>
      </c>
      <c r="G8" s="44">
        <f t="shared" si="1"/>
        <v>112.96892935321378</v>
      </c>
    </row>
    <row r="9" spans="1:7" ht="60" x14ac:dyDescent="0.25">
      <c r="A9" s="46" t="s">
        <v>11</v>
      </c>
      <c r="B9" s="47" t="s">
        <v>12</v>
      </c>
      <c r="C9" s="39">
        <v>39951000</v>
      </c>
      <c r="D9" s="39">
        <v>40143356.210000001</v>
      </c>
      <c r="E9" s="48">
        <f t="shared" si="0"/>
        <v>100.48148033841456</v>
      </c>
      <c r="F9" s="39">
        <v>35534864.710000001</v>
      </c>
      <c r="G9" s="49">
        <f t="shared" si="1"/>
        <v>112.96892935321378</v>
      </c>
    </row>
    <row r="10" spans="1:7" x14ac:dyDescent="0.25">
      <c r="A10" s="45" t="s">
        <v>13</v>
      </c>
      <c r="B10" s="41" t="s">
        <v>14</v>
      </c>
      <c r="C10" s="43">
        <f>SUM(C11+C12+C13+C14)</f>
        <v>20489000</v>
      </c>
      <c r="D10" s="43">
        <f>SUM(D11+D12+D13+D14)</f>
        <v>19150415.530000001</v>
      </c>
      <c r="E10" s="42">
        <f t="shared" si="0"/>
        <v>93.466814046561581</v>
      </c>
      <c r="F10" s="43">
        <f t="shared" ref="F10" si="3">SUM(F11:F14)</f>
        <v>10099851.08</v>
      </c>
      <c r="G10" s="44">
        <f t="shared" si="1"/>
        <v>189.61087028225768</v>
      </c>
    </row>
    <row r="11" spans="1:7" ht="30" x14ac:dyDescent="0.25">
      <c r="A11" s="46" t="s">
        <v>15</v>
      </c>
      <c r="B11" s="47" t="s">
        <v>16</v>
      </c>
      <c r="C11" s="39">
        <v>1832000</v>
      </c>
      <c r="D11" s="39">
        <v>1832401.2</v>
      </c>
      <c r="E11" s="48">
        <f t="shared" si="0"/>
        <v>100.02189956331877</v>
      </c>
      <c r="F11" s="39">
        <v>-720020.04</v>
      </c>
      <c r="G11" s="49">
        <f t="shared" si="1"/>
        <v>-254.49308327584879</v>
      </c>
    </row>
    <row r="12" spans="1:7" ht="60" x14ac:dyDescent="0.25">
      <c r="A12" s="46" t="s">
        <v>17</v>
      </c>
      <c r="B12" s="47" t="s">
        <v>18</v>
      </c>
      <c r="C12" s="39">
        <v>15857000</v>
      </c>
      <c r="D12" s="39">
        <v>14446924.960000001</v>
      </c>
      <c r="E12" s="48">
        <f t="shared" si="0"/>
        <v>91.107554770763713</v>
      </c>
      <c r="F12" s="39">
        <v>8377759.8700000001</v>
      </c>
      <c r="G12" s="49">
        <f t="shared" si="1"/>
        <v>172.44376998358632</v>
      </c>
    </row>
    <row r="13" spans="1:7" ht="45" x14ac:dyDescent="0.25">
      <c r="A13" s="46" t="s">
        <v>19</v>
      </c>
      <c r="B13" s="47" t="s">
        <v>20</v>
      </c>
      <c r="C13" s="39">
        <v>2800000</v>
      </c>
      <c r="D13" s="39">
        <v>2824016.11</v>
      </c>
      <c r="E13" s="48">
        <f t="shared" si="0"/>
        <v>100.85771821428571</v>
      </c>
      <c r="F13" s="39">
        <v>2578017.38</v>
      </c>
      <c r="G13" s="49">
        <f t="shared" si="1"/>
        <v>109.54216724481509</v>
      </c>
    </row>
    <row r="14" spans="1:7" ht="45" x14ac:dyDescent="0.25">
      <c r="A14" s="46" t="s">
        <v>21</v>
      </c>
      <c r="B14" s="47" t="s">
        <v>22</v>
      </c>
      <c r="C14" s="56">
        <v>0</v>
      </c>
      <c r="D14" s="39">
        <v>47073.26</v>
      </c>
      <c r="E14" s="48"/>
      <c r="F14" s="39">
        <v>-135906.13</v>
      </c>
      <c r="G14" s="49">
        <f t="shared" si="1"/>
        <v>-34.636598069564634</v>
      </c>
    </row>
    <row r="15" spans="1:7" x14ac:dyDescent="0.25">
      <c r="A15" s="45" t="s">
        <v>23</v>
      </c>
      <c r="B15" s="41" t="s">
        <v>24</v>
      </c>
      <c r="C15" s="43">
        <f>SUM(C16+C18+C19)</f>
        <v>25950000</v>
      </c>
      <c r="D15" s="43">
        <f>SUM(D16+D18+D19)</f>
        <v>28345200.82</v>
      </c>
      <c r="E15" s="42">
        <f t="shared" si="0"/>
        <v>109.23006096339114</v>
      </c>
      <c r="F15" s="43">
        <f t="shared" ref="F15" si="4">SUM(F16+F17)</f>
        <v>27552680.310000002</v>
      </c>
      <c r="G15" s="44">
        <f t="shared" si="1"/>
        <v>102.87638262805365</v>
      </c>
    </row>
    <row r="16" spans="1:7" ht="75" x14ac:dyDescent="0.25">
      <c r="A16" s="46" t="s">
        <v>25</v>
      </c>
      <c r="B16" s="47" t="s">
        <v>26</v>
      </c>
      <c r="C16" s="39">
        <v>8980000</v>
      </c>
      <c r="D16" s="39">
        <v>10186944.130000001</v>
      </c>
      <c r="E16" s="48">
        <f t="shared" si="0"/>
        <v>113.44035779510023</v>
      </c>
      <c r="F16" s="39">
        <v>8608375.8300000001</v>
      </c>
      <c r="G16" s="49">
        <f t="shared" si="1"/>
        <v>118.33758575570927</v>
      </c>
    </row>
    <row r="17" spans="1:7" x14ac:dyDescent="0.25">
      <c r="A17" s="46" t="s">
        <v>27</v>
      </c>
      <c r="B17" s="47" t="s">
        <v>28</v>
      </c>
      <c r="C17" s="39">
        <v>16970000</v>
      </c>
      <c r="D17" s="39">
        <v>18158256.690000001</v>
      </c>
      <c r="E17" s="48">
        <f t="shared" si="0"/>
        <v>107.00210188568062</v>
      </c>
      <c r="F17" s="39">
        <v>18944304.48</v>
      </c>
      <c r="G17" s="49">
        <f t="shared" si="1"/>
        <v>95.850743473692319</v>
      </c>
    </row>
    <row r="18" spans="1:7" ht="60" x14ac:dyDescent="0.25">
      <c r="A18" s="46" t="s">
        <v>29</v>
      </c>
      <c r="B18" s="47" t="s">
        <v>30</v>
      </c>
      <c r="C18" s="39">
        <v>8900000</v>
      </c>
      <c r="D18" s="39">
        <v>8288745.3300000001</v>
      </c>
      <c r="E18" s="48">
        <f t="shared" si="0"/>
        <v>93.131969999999995</v>
      </c>
      <c r="F18" s="39">
        <v>8061186.0999999996</v>
      </c>
      <c r="G18" s="49">
        <f t="shared" si="1"/>
        <v>102.8229000940693</v>
      </c>
    </row>
    <row r="19" spans="1:7" ht="60" x14ac:dyDescent="0.25">
      <c r="A19" s="46" t="s">
        <v>31</v>
      </c>
      <c r="B19" s="47" t="s">
        <v>32</v>
      </c>
      <c r="C19" s="39">
        <v>8070000</v>
      </c>
      <c r="D19" s="39">
        <v>9869511.3599999994</v>
      </c>
      <c r="E19" s="48">
        <f t="shared" si="0"/>
        <v>122.29877769516729</v>
      </c>
      <c r="F19" s="39">
        <v>10883118.380000001</v>
      </c>
      <c r="G19" s="49">
        <f t="shared" si="1"/>
        <v>90.686428424203157</v>
      </c>
    </row>
    <row r="20" spans="1:7" x14ac:dyDescent="0.25">
      <c r="A20" s="45" t="s">
        <v>33</v>
      </c>
      <c r="B20" s="41" t="s">
        <v>34</v>
      </c>
      <c r="C20" s="43">
        <f>SUM(C21+C22)</f>
        <v>9050000</v>
      </c>
      <c r="D20" s="43">
        <f>SUM(D21+D22)</f>
        <v>12353053.859999999</v>
      </c>
      <c r="E20" s="42">
        <f t="shared" si="0"/>
        <v>136.49783270718231</v>
      </c>
      <c r="F20" s="43">
        <f t="shared" ref="F20" si="5">SUM(F21+F22)</f>
        <v>6791746.9299999997</v>
      </c>
      <c r="G20" s="44">
        <f t="shared" si="1"/>
        <v>181.88330612607203</v>
      </c>
    </row>
    <row r="21" spans="1:7" ht="90" x14ac:dyDescent="0.25">
      <c r="A21" s="46" t="s">
        <v>35</v>
      </c>
      <c r="B21" s="47" t="s">
        <v>36</v>
      </c>
      <c r="C21" s="39">
        <v>8550000</v>
      </c>
      <c r="D21" s="39">
        <v>12058053.859999999</v>
      </c>
      <c r="E21" s="48">
        <f t="shared" si="0"/>
        <v>141.02986970760233</v>
      </c>
      <c r="F21" s="39">
        <v>6786746.9299999997</v>
      </c>
      <c r="G21" s="49">
        <f t="shared" si="1"/>
        <v>177.67059806958204</v>
      </c>
    </row>
    <row r="22" spans="1:7" ht="45" x14ac:dyDescent="0.25">
      <c r="A22" s="46" t="s">
        <v>37</v>
      </c>
      <c r="B22" s="47" t="s">
        <v>38</v>
      </c>
      <c r="C22" s="39">
        <v>500000</v>
      </c>
      <c r="D22" s="39">
        <v>295000</v>
      </c>
      <c r="E22" s="48">
        <f t="shared" si="0"/>
        <v>59</v>
      </c>
      <c r="F22" s="39">
        <v>5000</v>
      </c>
      <c r="G22" s="49" t="s">
        <v>97</v>
      </c>
    </row>
    <row r="23" spans="1:7" x14ac:dyDescent="0.25">
      <c r="A23" s="40"/>
      <c r="B23" s="41" t="s">
        <v>39</v>
      </c>
      <c r="C23" s="43">
        <f>SUM(C24+C33+C35+C38+C43+C48)</f>
        <v>32070000</v>
      </c>
      <c r="D23" s="43">
        <f>SUM(D24+D33+D35+D38+D43+D48)</f>
        <v>36760426.780000001</v>
      </c>
      <c r="E23" s="42">
        <f t="shared" si="0"/>
        <v>114.625590208918</v>
      </c>
      <c r="F23" s="43">
        <f>SUM(F24+F33+F35+F38+F43+F48)</f>
        <v>40007147.510000005</v>
      </c>
      <c r="G23" s="44">
        <f t="shared" si="1"/>
        <v>91.884648288937697</v>
      </c>
    </row>
    <row r="24" spans="1:7" ht="71.25" x14ac:dyDescent="0.25">
      <c r="A24" s="45" t="s">
        <v>40</v>
      </c>
      <c r="B24" s="41" t="s">
        <v>41</v>
      </c>
      <c r="C24" s="43">
        <f>SUM(C25+C29+C31)</f>
        <v>18895000</v>
      </c>
      <c r="D24" s="43">
        <f>SUM(D25+D29+D31)</f>
        <v>21783703.300000001</v>
      </c>
      <c r="E24" s="42">
        <f t="shared" si="0"/>
        <v>115.28818893887272</v>
      </c>
      <c r="F24" s="43">
        <f t="shared" ref="F24" si="6">SUM(F25+F29+F31)</f>
        <v>22770874.48</v>
      </c>
      <c r="G24" s="44">
        <f t="shared" si="1"/>
        <v>95.664763859345641</v>
      </c>
    </row>
    <row r="25" spans="1:7" ht="180" x14ac:dyDescent="0.25">
      <c r="A25" s="50" t="s">
        <v>42</v>
      </c>
      <c r="B25" s="51" t="s">
        <v>43</v>
      </c>
      <c r="C25" s="53">
        <f>SUM(C26+C27)</f>
        <v>16905000</v>
      </c>
      <c r="D25" s="53">
        <f>SUM(D26+D27+D28)</f>
        <v>19695270.34</v>
      </c>
      <c r="E25" s="52">
        <f t="shared" si="0"/>
        <v>116.50559207335107</v>
      </c>
      <c r="F25" s="53">
        <f t="shared" ref="F25" si="7">SUM(F26+F27)</f>
        <v>20864619.490000002</v>
      </c>
      <c r="G25" s="54">
        <f t="shared" si="1"/>
        <v>94.395540495907682</v>
      </c>
    </row>
    <row r="26" spans="1:7" ht="150" x14ac:dyDescent="0.25">
      <c r="A26" s="46" t="s">
        <v>44</v>
      </c>
      <c r="B26" s="47" t="s">
        <v>45</v>
      </c>
      <c r="C26" s="39">
        <v>11064000</v>
      </c>
      <c r="D26" s="39">
        <v>13163056.359999999</v>
      </c>
      <c r="E26" s="48">
        <f t="shared" si="0"/>
        <v>118.97194830079536</v>
      </c>
      <c r="F26" s="39">
        <v>10997627.77</v>
      </c>
      <c r="G26" s="49">
        <f t="shared" si="1"/>
        <v>119.68996073777826</v>
      </c>
    </row>
    <row r="27" spans="1:7" ht="75" x14ac:dyDescent="0.25">
      <c r="A27" s="46" t="s">
        <v>46</v>
      </c>
      <c r="B27" s="47" t="s">
        <v>47</v>
      </c>
      <c r="C27" s="39">
        <v>5841000</v>
      </c>
      <c r="D27" s="39">
        <v>6465343.0999999996</v>
      </c>
      <c r="E27" s="48">
        <f t="shared" si="0"/>
        <v>110.68897620270502</v>
      </c>
      <c r="F27" s="39">
        <v>9866991.7200000007</v>
      </c>
      <c r="G27" s="49">
        <f t="shared" si="1"/>
        <v>65.524967320029333</v>
      </c>
    </row>
    <row r="28" spans="1:7" ht="285" x14ac:dyDescent="0.25">
      <c r="A28" s="57" t="s">
        <v>208</v>
      </c>
      <c r="B28" s="57" t="s">
        <v>207</v>
      </c>
      <c r="C28" s="58">
        <v>0</v>
      </c>
      <c r="D28" s="39">
        <v>66870.880000000005</v>
      </c>
      <c r="E28" s="48" t="s">
        <v>97</v>
      </c>
      <c r="F28" s="39">
        <v>0</v>
      </c>
      <c r="G28" s="49" t="s">
        <v>97</v>
      </c>
    </row>
    <row r="29" spans="1:7" ht="45" x14ac:dyDescent="0.25">
      <c r="A29" s="50" t="s">
        <v>48</v>
      </c>
      <c r="B29" s="51" t="s">
        <v>49</v>
      </c>
      <c r="C29" s="53">
        <v>500000</v>
      </c>
      <c r="D29" s="53">
        <v>400000</v>
      </c>
      <c r="E29" s="42">
        <f t="shared" si="0"/>
        <v>80</v>
      </c>
      <c r="F29" s="53">
        <v>213471</v>
      </c>
      <c r="G29" s="44">
        <f t="shared" si="1"/>
        <v>187.37908193618807</v>
      </c>
    </row>
    <row r="30" spans="1:7" ht="105" x14ac:dyDescent="0.25">
      <c r="A30" s="46" t="s">
        <v>50</v>
      </c>
      <c r="B30" s="47" t="s">
        <v>51</v>
      </c>
      <c r="C30" s="39">
        <v>500000</v>
      </c>
      <c r="D30" s="39">
        <v>400000</v>
      </c>
      <c r="E30" s="48">
        <f t="shared" si="0"/>
        <v>80</v>
      </c>
      <c r="F30" s="39">
        <v>213471</v>
      </c>
      <c r="G30" s="49">
        <f t="shared" si="1"/>
        <v>187.37908193618807</v>
      </c>
    </row>
    <row r="31" spans="1:7" ht="180" x14ac:dyDescent="0.25">
      <c r="A31" s="50" t="s">
        <v>52</v>
      </c>
      <c r="B31" s="51" t="s">
        <v>53</v>
      </c>
      <c r="C31" s="53">
        <v>1490000</v>
      </c>
      <c r="D31" s="53">
        <v>1688432.96</v>
      </c>
      <c r="E31" s="42">
        <f t="shared" si="0"/>
        <v>113.31764832214766</v>
      </c>
      <c r="F31" s="53">
        <v>1692783.99</v>
      </c>
      <c r="G31" s="44">
        <f t="shared" si="1"/>
        <v>99.74296602368031</v>
      </c>
    </row>
    <row r="32" spans="1:7" ht="150" x14ac:dyDescent="0.25">
      <c r="A32" s="46" t="s">
        <v>54</v>
      </c>
      <c r="B32" s="47" t="s">
        <v>55</v>
      </c>
      <c r="C32" s="39">
        <v>1490000</v>
      </c>
      <c r="D32" s="39">
        <v>1688432.96</v>
      </c>
      <c r="E32" s="48">
        <f t="shared" si="0"/>
        <v>113.31764832214766</v>
      </c>
      <c r="F32" s="39">
        <v>1692783.99</v>
      </c>
      <c r="G32" s="49">
        <f t="shared" si="1"/>
        <v>99.74296602368031</v>
      </c>
    </row>
    <row r="33" spans="1:7" ht="28.5" x14ac:dyDescent="0.25">
      <c r="A33" s="45" t="s">
        <v>56</v>
      </c>
      <c r="B33" s="41" t="s">
        <v>57</v>
      </c>
      <c r="C33" s="43">
        <v>370000</v>
      </c>
      <c r="D33" s="43">
        <v>367944.7</v>
      </c>
      <c r="E33" s="42">
        <f t="shared" si="0"/>
        <v>99.444513513513527</v>
      </c>
      <c r="F33" s="43">
        <v>395616.64</v>
      </c>
      <c r="G33" s="44">
        <f t="shared" si="1"/>
        <v>93.00536499172533</v>
      </c>
    </row>
    <row r="34" spans="1:7" ht="30" x14ac:dyDescent="0.25">
      <c r="A34" s="46" t="s">
        <v>58</v>
      </c>
      <c r="B34" s="47" t="s">
        <v>59</v>
      </c>
      <c r="C34" s="39">
        <v>370000</v>
      </c>
      <c r="D34" s="39">
        <v>367944.7</v>
      </c>
      <c r="E34" s="48">
        <f t="shared" si="0"/>
        <v>99.444513513513527</v>
      </c>
      <c r="F34" s="39">
        <v>395616.64</v>
      </c>
      <c r="G34" s="49">
        <f t="shared" si="1"/>
        <v>93.00536499172533</v>
      </c>
    </row>
    <row r="35" spans="1:7" ht="42.75" x14ac:dyDescent="0.25">
      <c r="A35" s="45" t="s">
        <v>60</v>
      </c>
      <c r="B35" s="41" t="s">
        <v>61</v>
      </c>
      <c r="C35" s="43">
        <v>805000</v>
      </c>
      <c r="D35" s="43">
        <v>608884.04</v>
      </c>
      <c r="E35" s="42">
        <f t="shared" si="0"/>
        <v>75.637768944099378</v>
      </c>
      <c r="F35" s="43">
        <f t="shared" ref="F35" si="8">SUM(F36+F37)</f>
        <v>1396332.99</v>
      </c>
      <c r="G35" s="44">
        <f t="shared" si="1"/>
        <v>43.605933853929791</v>
      </c>
    </row>
    <row r="36" spans="1:7" ht="75" x14ac:dyDescent="0.25">
      <c r="A36" s="46" t="s">
        <v>62</v>
      </c>
      <c r="B36" s="47" t="s">
        <v>63</v>
      </c>
      <c r="C36" s="39">
        <v>222000</v>
      </c>
      <c r="D36" s="39">
        <v>28885.31</v>
      </c>
      <c r="E36" s="48">
        <f t="shared" si="0"/>
        <v>13.011400900900902</v>
      </c>
      <c r="F36" s="39">
        <v>636698</v>
      </c>
      <c r="G36" s="49">
        <f t="shared" si="1"/>
        <v>4.5367364119252773</v>
      </c>
    </row>
    <row r="37" spans="1:7" ht="45" x14ac:dyDescent="0.25">
      <c r="A37" s="46" t="s">
        <v>64</v>
      </c>
      <c r="B37" s="47" t="s">
        <v>65</v>
      </c>
      <c r="C37" s="39">
        <v>583000</v>
      </c>
      <c r="D37" s="39">
        <v>579998.73</v>
      </c>
      <c r="E37" s="42">
        <f t="shared" si="0"/>
        <v>99.485202401372206</v>
      </c>
      <c r="F37" s="39">
        <v>759634.99</v>
      </c>
      <c r="G37" s="49">
        <f t="shared" si="1"/>
        <v>76.352292566196823</v>
      </c>
    </row>
    <row r="38" spans="1:7" ht="42.75" x14ac:dyDescent="0.25">
      <c r="A38" s="45" t="s">
        <v>66</v>
      </c>
      <c r="B38" s="41" t="s">
        <v>67</v>
      </c>
      <c r="C38" s="43">
        <f>SUM(C39+C41)</f>
        <v>4150000</v>
      </c>
      <c r="D38" s="43">
        <f>SUM(D39+D41)</f>
        <v>5182878.45</v>
      </c>
      <c r="E38" s="42">
        <f t="shared" si="0"/>
        <v>124.88863734939758</v>
      </c>
      <c r="F38" s="43">
        <f t="shared" ref="F38" si="9">SUM(F39+F41)</f>
        <v>8890064.0500000007</v>
      </c>
      <c r="G38" s="49">
        <f t="shared" si="1"/>
        <v>58.299675017527008</v>
      </c>
    </row>
    <row r="39" spans="1:7" ht="180" x14ac:dyDescent="0.25">
      <c r="A39" s="50" t="s">
        <v>68</v>
      </c>
      <c r="B39" s="51" t="s">
        <v>69</v>
      </c>
      <c r="C39" s="53">
        <v>50000</v>
      </c>
      <c r="D39" s="59">
        <v>0</v>
      </c>
      <c r="E39" s="42">
        <f t="shared" si="0"/>
        <v>0</v>
      </c>
      <c r="F39" s="53">
        <v>1601400</v>
      </c>
      <c r="G39" s="54">
        <f t="shared" si="1"/>
        <v>0</v>
      </c>
    </row>
    <row r="40" spans="1:7" ht="165" x14ac:dyDescent="0.25">
      <c r="A40" s="46" t="s">
        <v>70</v>
      </c>
      <c r="B40" s="47" t="s">
        <v>71</v>
      </c>
      <c r="C40" s="39">
        <v>50000</v>
      </c>
      <c r="D40" s="56">
        <v>0</v>
      </c>
      <c r="E40" s="48">
        <f t="shared" si="0"/>
        <v>0</v>
      </c>
      <c r="F40" s="39">
        <v>1601400</v>
      </c>
      <c r="G40" s="49">
        <f t="shared" si="1"/>
        <v>0</v>
      </c>
    </row>
    <row r="41" spans="1:7" ht="60" x14ac:dyDescent="0.25">
      <c r="A41" s="50" t="s">
        <v>72</v>
      </c>
      <c r="B41" s="51" t="s">
        <v>73</v>
      </c>
      <c r="C41" s="53">
        <f>SUM(C42)</f>
        <v>4100000</v>
      </c>
      <c r="D41" s="53">
        <f>SUM(D42)</f>
        <v>5182878.45</v>
      </c>
      <c r="E41" s="42">
        <f t="shared" si="0"/>
        <v>126.41166951219513</v>
      </c>
      <c r="F41" s="53">
        <v>7288664.0499999998</v>
      </c>
      <c r="G41" s="44">
        <f t="shared" si="1"/>
        <v>71.10875757814631</v>
      </c>
    </row>
    <row r="42" spans="1:7" ht="90" x14ac:dyDescent="0.25">
      <c r="A42" s="46" t="s">
        <v>74</v>
      </c>
      <c r="B42" s="47" t="s">
        <v>75</v>
      </c>
      <c r="C42" s="39">
        <v>4100000</v>
      </c>
      <c r="D42" s="39">
        <v>5182878.45</v>
      </c>
      <c r="E42" s="48">
        <f t="shared" si="0"/>
        <v>126.41166951219513</v>
      </c>
      <c r="F42" s="39">
        <v>7288664.0499999998</v>
      </c>
      <c r="G42" s="49">
        <f t="shared" si="1"/>
        <v>71.10875757814631</v>
      </c>
    </row>
    <row r="43" spans="1:7" ht="28.5" x14ac:dyDescent="0.25">
      <c r="A43" s="45" t="s">
        <v>76</v>
      </c>
      <c r="B43" s="41" t="s">
        <v>77</v>
      </c>
      <c r="C43" s="43">
        <v>5150000</v>
      </c>
      <c r="D43" s="43">
        <f>SUM(D44:D47)</f>
        <v>5508267.1200000001</v>
      </c>
      <c r="E43" s="42">
        <f t="shared" si="0"/>
        <v>106.95664310679611</v>
      </c>
      <c r="F43" s="43">
        <f>SUM(F44:F47)</f>
        <v>3912180.94</v>
      </c>
      <c r="G43" s="44">
        <f t="shared" si="1"/>
        <v>140.79786197209989</v>
      </c>
    </row>
    <row r="44" spans="1:7" ht="28.5" customHeight="1" x14ac:dyDescent="0.25">
      <c r="A44" s="46">
        <v>1.16010000100001E+16</v>
      </c>
      <c r="B44" s="47" t="s">
        <v>197</v>
      </c>
      <c r="C44" s="39">
        <v>2080000</v>
      </c>
      <c r="D44" s="39">
        <v>2265356.85</v>
      </c>
      <c r="E44" s="48">
        <f t="shared" si="0"/>
        <v>108.91138701923077</v>
      </c>
      <c r="F44" s="39">
        <v>1906953.38</v>
      </c>
      <c r="G44" s="49">
        <f t="shared" si="1"/>
        <v>118.79455857489292</v>
      </c>
    </row>
    <row r="45" spans="1:7" ht="75" x14ac:dyDescent="0.25">
      <c r="A45" s="46">
        <v>1.16020000200001E+16</v>
      </c>
      <c r="B45" s="47" t="s">
        <v>198</v>
      </c>
      <c r="C45" s="38">
        <v>1800000</v>
      </c>
      <c r="D45" s="55">
        <v>1745920.83</v>
      </c>
      <c r="E45" s="48">
        <f t="shared" si="0"/>
        <v>96.995601666666673</v>
      </c>
      <c r="F45" s="39">
        <v>1361229.24</v>
      </c>
      <c r="G45" s="49">
        <f t="shared" si="1"/>
        <v>128.26060289448381</v>
      </c>
    </row>
    <row r="46" spans="1:7" ht="41.25" customHeight="1" x14ac:dyDescent="0.25">
      <c r="A46" s="46">
        <v>1.16100000000001E+16</v>
      </c>
      <c r="B46" s="47" t="s">
        <v>199</v>
      </c>
      <c r="C46" s="39">
        <v>1270000</v>
      </c>
      <c r="D46" s="39">
        <v>1496989.44</v>
      </c>
      <c r="E46" s="48">
        <f t="shared" si="0"/>
        <v>117.87318425196851</v>
      </c>
      <c r="F46" s="39">
        <v>561202.65</v>
      </c>
      <c r="G46" s="49">
        <f t="shared" si="1"/>
        <v>266.74668054400667</v>
      </c>
    </row>
    <row r="47" spans="1:7" ht="90.75" customHeight="1" x14ac:dyDescent="0.25">
      <c r="A47" s="46">
        <v>1.16070100400001E+16</v>
      </c>
      <c r="B47" s="47" t="s">
        <v>200</v>
      </c>
      <c r="C47" s="39">
        <v>0</v>
      </c>
      <c r="D47" s="39">
        <v>0</v>
      </c>
      <c r="E47" s="48" t="s">
        <v>97</v>
      </c>
      <c r="F47" s="39">
        <v>82795.67</v>
      </c>
      <c r="G47" s="49" t="s">
        <v>97</v>
      </c>
    </row>
    <row r="48" spans="1:7" x14ac:dyDescent="0.25">
      <c r="A48" s="45" t="s">
        <v>78</v>
      </c>
      <c r="B48" s="41" t="s">
        <v>79</v>
      </c>
      <c r="C48" s="43">
        <v>2700000</v>
      </c>
      <c r="D48" s="43">
        <f>SUM(D49+D51)</f>
        <v>3308749.17</v>
      </c>
      <c r="E48" s="42">
        <f t="shared" si="0"/>
        <v>122.54626555555555</v>
      </c>
      <c r="F48" s="43">
        <f>F49+F51</f>
        <v>2642078.41</v>
      </c>
      <c r="G48" s="44">
        <f t="shared" si="1"/>
        <v>125.23281510029068</v>
      </c>
    </row>
    <row r="49" spans="1:7" x14ac:dyDescent="0.25">
      <c r="A49" s="46" t="s">
        <v>211</v>
      </c>
      <c r="B49" s="47" t="s">
        <v>212</v>
      </c>
      <c r="C49" s="39">
        <v>0</v>
      </c>
      <c r="D49" s="39">
        <v>37763.17</v>
      </c>
      <c r="E49" s="48">
        <f ca="1">-C49:F50</f>
        <v>0</v>
      </c>
      <c r="F49" s="39">
        <v>0</v>
      </c>
      <c r="G49" s="49">
        <v>0</v>
      </c>
    </row>
    <row r="50" spans="1:7" x14ac:dyDescent="0.25">
      <c r="A50" s="46" t="s">
        <v>213</v>
      </c>
      <c r="B50" s="47" t="s">
        <v>212</v>
      </c>
      <c r="C50" s="39">
        <v>0</v>
      </c>
      <c r="D50" s="39">
        <v>37763.17</v>
      </c>
      <c r="E50" s="48">
        <f ca="1">-C50:F51</f>
        <v>0</v>
      </c>
      <c r="F50" s="39">
        <v>0</v>
      </c>
      <c r="G50" s="49">
        <v>0</v>
      </c>
    </row>
    <row r="51" spans="1:7" x14ac:dyDescent="0.25">
      <c r="A51" s="46" t="s">
        <v>80</v>
      </c>
      <c r="B51" s="47" t="s">
        <v>79</v>
      </c>
      <c r="C51" s="39">
        <v>2700000</v>
      </c>
      <c r="D51" s="39">
        <v>3270986</v>
      </c>
      <c r="E51" s="48">
        <f t="shared" si="0"/>
        <v>121.14762962962963</v>
      </c>
      <c r="F51" s="39">
        <v>2642078.41</v>
      </c>
      <c r="G51" s="49">
        <f t="shared" si="1"/>
        <v>123.80351724686322</v>
      </c>
    </row>
    <row r="52" spans="1:7" ht="30" x14ac:dyDescent="0.25">
      <c r="A52" s="46" t="s">
        <v>81</v>
      </c>
      <c r="B52" s="47" t="s">
        <v>82</v>
      </c>
      <c r="C52" s="39">
        <v>2700000</v>
      </c>
      <c r="D52" s="39">
        <v>3270986</v>
      </c>
      <c r="E52" s="48">
        <f t="shared" si="0"/>
        <v>121.14762962962963</v>
      </c>
      <c r="F52" s="94">
        <v>2642078.41</v>
      </c>
      <c r="G52" s="95">
        <f t="shared" si="1"/>
        <v>123.80351724686322</v>
      </c>
    </row>
    <row r="53" spans="1:7" ht="29.25" thickBot="1" x14ac:dyDescent="0.3">
      <c r="A53" s="70" t="s">
        <v>144</v>
      </c>
      <c r="B53" s="74" t="s">
        <v>145</v>
      </c>
      <c r="C53" s="60">
        <f>SUM(C54)</f>
        <v>1184611321.53</v>
      </c>
      <c r="D53" s="60">
        <v>1145640634.99</v>
      </c>
      <c r="E53" s="75">
        <f t="shared" si="0"/>
        <v>96.710255437229236</v>
      </c>
      <c r="F53" s="61">
        <v>1199769886.7</v>
      </c>
      <c r="G53" s="96">
        <f t="shared" si="1"/>
        <v>95.488363867934382</v>
      </c>
    </row>
    <row r="54" spans="1:7" ht="57.75" thickBot="1" x14ac:dyDescent="0.3">
      <c r="A54" s="70" t="s">
        <v>146</v>
      </c>
      <c r="B54" s="74" t="s">
        <v>147</v>
      </c>
      <c r="C54" s="60">
        <f>SUM(C55+C58+C68+C77)</f>
        <v>1184611321.53</v>
      </c>
      <c r="D54" s="60">
        <v>1149863132.97</v>
      </c>
      <c r="E54" s="76">
        <f t="shared" si="0"/>
        <v>97.066701294470121</v>
      </c>
      <c r="F54" s="60">
        <v>1199908775.99</v>
      </c>
      <c r="G54" s="97">
        <f t="shared" si="1"/>
        <v>95.829212685046897</v>
      </c>
    </row>
    <row r="55" spans="1:7" ht="43.5" thickBot="1" x14ac:dyDescent="0.3">
      <c r="A55" s="70">
        <v>2.02100000000001E+16</v>
      </c>
      <c r="B55" s="74" t="s">
        <v>192</v>
      </c>
      <c r="C55" s="60">
        <f>SUM(C56:C57)</f>
        <v>82420765.090000004</v>
      </c>
      <c r="D55" s="60">
        <f>SUM(D56:D57)</f>
        <v>82420765.090000004</v>
      </c>
      <c r="E55" s="76">
        <f t="shared" si="0"/>
        <v>100</v>
      </c>
      <c r="F55" s="88">
        <v>72128799.329999998</v>
      </c>
      <c r="G55" s="97">
        <f t="shared" si="1"/>
        <v>114.26887159581393</v>
      </c>
    </row>
    <row r="56" spans="1:7" s="36" customFormat="1" ht="60.75" thickBot="1" x14ac:dyDescent="0.3">
      <c r="A56" s="72">
        <v>2.02150020400001E+16</v>
      </c>
      <c r="B56" s="73" t="s">
        <v>193</v>
      </c>
      <c r="C56" s="62">
        <v>79778765.090000004</v>
      </c>
      <c r="D56" s="62">
        <v>79778765.090000004</v>
      </c>
      <c r="E56" s="76">
        <f t="shared" si="0"/>
        <v>100</v>
      </c>
      <c r="F56" s="89">
        <v>69516799.329999998</v>
      </c>
      <c r="G56" s="97">
        <f t="shared" si="1"/>
        <v>114.76185016989334</v>
      </c>
    </row>
    <row r="57" spans="1:7" s="36" customFormat="1" ht="30.75" thickBot="1" x14ac:dyDescent="0.3">
      <c r="A57" s="72" t="s">
        <v>214</v>
      </c>
      <c r="B57" s="73" t="s">
        <v>215</v>
      </c>
      <c r="C57" s="62">
        <v>2642000</v>
      </c>
      <c r="D57" s="62">
        <v>2642000</v>
      </c>
      <c r="E57" s="76">
        <f t="shared" si="0"/>
        <v>100</v>
      </c>
      <c r="F57" s="89">
        <v>2612000</v>
      </c>
      <c r="G57" s="97">
        <f t="shared" si="1"/>
        <v>101.14854517611025</v>
      </c>
    </row>
    <row r="58" spans="1:7" ht="57.75" thickBot="1" x14ac:dyDescent="0.3">
      <c r="A58" s="70" t="s">
        <v>148</v>
      </c>
      <c r="B58" s="74" t="s">
        <v>149</v>
      </c>
      <c r="C58" s="60">
        <f>SUM(C59:C67)</f>
        <v>350181991.50999999</v>
      </c>
      <c r="D58" s="60">
        <f>SUM(D59:D67)</f>
        <v>329621209.71000004</v>
      </c>
      <c r="E58" s="76">
        <f t="shared" si="0"/>
        <v>94.128543929017894</v>
      </c>
      <c r="F58" s="60">
        <f>SUM(F59:F67)</f>
        <v>506109857.04999995</v>
      </c>
      <c r="G58" s="97">
        <f t="shared" si="1"/>
        <v>65.128391616651697</v>
      </c>
    </row>
    <row r="59" spans="1:7" ht="140.25" customHeight="1" thickBot="1" x14ac:dyDescent="0.3">
      <c r="A59" s="77" t="s">
        <v>216</v>
      </c>
      <c r="B59" s="73" t="s">
        <v>201</v>
      </c>
      <c r="C59" s="62">
        <v>0</v>
      </c>
      <c r="D59" s="62">
        <v>0</v>
      </c>
      <c r="E59" s="78">
        <v>0</v>
      </c>
      <c r="F59" s="90">
        <v>189531791.11000001</v>
      </c>
      <c r="G59" s="97">
        <f>D59/F59*100</f>
        <v>0</v>
      </c>
    </row>
    <row r="60" spans="1:7" ht="144" customHeight="1" thickBot="1" x14ac:dyDescent="0.3">
      <c r="A60" s="77" t="s">
        <v>202</v>
      </c>
      <c r="B60" s="73" t="s">
        <v>203</v>
      </c>
      <c r="C60" s="63">
        <v>0</v>
      </c>
      <c r="D60" s="63">
        <v>0</v>
      </c>
      <c r="E60" s="76">
        <v>0</v>
      </c>
      <c r="F60" s="89">
        <v>411178.23</v>
      </c>
      <c r="G60" s="97">
        <f>D60/F60*100</f>
        <v>0</v>
      </c>
    </row>
    <row r="61" spans="1:7" ht="120.75" thickBot="1" x14ac:dyDescent="0.3">
      <c r="A61" s="72" t="s">
        <v>150</v>
      </c>
      <c r="B61" s="73" t="s">
        <v>151</v>
      </c>
      <c r="C61" s="63">
        <v>101010101.01000001</v>
      </c>
      <c r="D61" s="63">
        <v>101010101.01000001</v>
      </c>
      <c r="E61" s="76">
        <f t="shared" si="0"/>
        <v>100</v>
      </c>
      <c r="F61" s="89">
        <v>0</v>
      </c>
      <c r="G61" s="97">
        <v>0</v>
      </c>
    </row>
    <row r="62" spans="1:7" ht="90.75" thickBot="1" x14ac:dyDescent="0.3">
      <c r="A62" s="72" t="s">
        <v>152</v>
      </c>
      <c r="B62" s="73" t="s">
        <v>153</v>
      </c>
      <c r="C62" s="64">
        <v>9364166.2300000004</v>
      </c>
      <c r="D62" s="64">
        <v>9364166.2300000004</v>
      </c>
      <c r="E62" s="76">
        <f t="shared" si="0"/>
        <v>100</v>
      </c>
      <c r="F62" s="91">
        <v>7379200</v>
      </c>
      <c r="G62" s="97">
        <f t="shared" si="1"/>
        <v>126.89947731461406</v>
      </c>
    </row>
    <row r="63" spans="1:7" ht="57.75" customHeight="1" thickBot="1" x14ac:dyDescent="0.3">
      <c r="A63" s="77" t="s">
        <v>204</v>
      </c>
      <c r="B63" s="73" t="s">
        <v>205</v>
      </c>
      <c r="C63" s="64">
        <v>0</v>
      </c>
      <c r="D63" s="64">
        <v>0</v>
      </c>
      <c r="E63" s="76">
        <v>0</v>
      </c>
      <c r="F63" s="91">
        <v>1141711.31</v>
      </c>
      <c r="G63" s="97">
        <f>D63/F63*100</f>
        <v>0</v>
      </c>
    </row>
    <row r="64" spans="1:7" ht="90.75" thickBot="1" x14ac:dyDescent="0.3">
      <c r="A64" s="79" t="s">
        <v>154</v>
      </c>
      <c r="B64" s="73" t="s">
        <v>155</v>
      </c>
      <c r="C64" s="64">
        <v>11762167.460000001</v>
      </c>
      <c r="D64" s="64">
        <v>11762167.460000001</v>
      </c>
      <c r="E64" s="76">
        <f t="shared" si="0"/>
        <v>100</v>
      </c>
      <c r="F64" s="91">
        <v>23145666.82</v>
      </c>
      <c r="G64" s="97">
        <f t="shared" si="1"/>
        <v>50.818010781337264</v>
      </c>
    </row>
    <row r="65" spans="1:7" ht="60.75" thickBot="1" x14ac:dyDescent="0.3">
      <c r="A65" s="72" t="s">
        <v>156</v>
      </c>
      <c r="B65" s="80" t="s">
        <v>157</v>
      </c>
      <c r="C65" s="65">
        <v>89973</v>
      </c>
      <c r="D65" s="65">
        <v>89973</v>
      </c>
      <c r="E65" s="76">
        <f t="shared" si="0"/>
        <v>100</v>
      </c>
      <c r="F65" s="91">
        <v>0</v>
      </c>
      <c r="G65" s="97">
        <v>0</v>
      </c>
    </row>
    <row r="66" spans="1:7" ht="135.75" thickBot="1" x14ac:dyDescent="0.3">
      <c r="A66" s="72" t="s">
        <v>222</v>
      </c>
      <c r="B66" s="80" t="s">
        <v>223</v>
      </c>
      <c r="C66" s="65">
        <v>0</v>
      </c>
      <c r="D66" s="65">
        <v>0</v>
      </c>
      <c r="E66" s="76">
        <v>0</v>
      </c>
      <c r="F66" s="91">
        <v>2830244.07</v>
      </c>
      <c r="G66" s="97">
        <v>0</v>
      </c>
    </row>
    <row r="67" spans="1:7" ht="28.5" customHeight="1" thickBot="1" x14ac:dyDescent="0.3">
      <c r="A67" s="81" t="s">
        <v>158</v>
      </c>
      <c r="B67" s="82" t="s">
        <v>159</v>
      </c>
      <c r="C67" s="66">
        <v>227955583.81</v>
      </c>
      <c r="D67" s="67">
        <v>207394802.00999999</v>
      </c>
      <c r="E67" s="76">
        <f t="shared" si="0"/>
        <v>90.980356148179581</v>
      </c>
      <c r="F67" s="92">
        <v>281670065.50999999</v>
      </c>
      <c r="G67" s="97">
        <f t="shared" si="1"/>
        <v>73.630402163781568</v>
      </c>
    </row>
    <row r="68" spans="1:7" ht="57.75" thickBot="1" x14ac:dyDescent="0.3">
      <c r="A68" s="70" t="s">
        <v>160</v>
      </c>
      <c r="B68" s="83" t="s">
        <v>161</v>
      </c>
      <c r="C68" s="68">
        <f>SUM(C69:C76)</f>
        <v>695389360.33000004</v>
      </c>
      <c r="D68" s="68">
        <f>SUM(D69:D76)</f>
        <v>682064903.82000005</v>
      </c>
      <c r="E68" s="76">
        <f t="shared" si="0"/>
        <v>98.083885479111046</v>
      </c>
      <c r="F68" s="68">
        <f t="shared" ref="E68:F68" si="10">SUM(F69:F76)</f>
        <v>584965078.75</v>
      </c>
      <c r="G68" s="97">
        <f t="shared" si="1"/>
        <v>116.59925157882769</v>
      </c>
    </row>
    <row r="69" spans="1:7" ht="75.75" thickBot="1" x14ac:dyDescent="0.3">
      <c r="A69" s="81" t="s">
        <v>162</v>
      </c>
      <c r="B69" s="84" t="s">
        <v>163</v>
      </c>
      <c r="C69" s="69">
        <v>639226343.33000004</v>
      </c>
      <c r="D69" s="69">
        <v>633355427.76999998</v>
      </c>
      <c r="E69" s="76">
        <f t="shared" si="0"/>
        <v>99.081559197104426</v>
      </c>
      <c r="F69" s="93">
        <v>542717194.45000005</v>
      </c>
      <c r="G69" s="97">
        <f t="shared" si="1"/>
        <v>116.70082213110172</v>
      </c>
    </row>
    <row r="70" spans="1:7" ht="150.75" thickBot="1" x14ac:dyDescent="0.3">
      <c r="A70" s="72" t="s">
        <v>164</v>
      </c>
      <c r="B70" s="80" t="s">
        <v>165</v>
      </c>
      <c r="C70" s="65">
        <v>8100022</v>
      </c>
      <c r="D70" s="64">
        <v>6717301.2300000004</v>
      </c>
      <c r="E70" s="76">
        <f t="shared" si="0"/>
        <v>82.929419574415974</v>
      </c>
      <c r="F70" s="91">
        <v>8072151</v>
      </c>
      <c r="G70" s="97">
        <f t="shared" si="1"/>
        <v>83.215752901550033</v>
      </c>
    </row>
    <row r="71" spans="1:7" ht="90.75" thickBot="1" x14ac:dyDescent="0.3">
      <c r="A71" s="72" t="s">
        <v>166</v>
      </c>
      <c r="B71" s="80" t="s">
        <v>167</v>
      </c>
      <c r="C71" s="65">
        <v>8208000</v>
      </c>
      <c r="D71" s="64">
        <v>8208000</v>
      </c>
      <c r="E71" s="76">
        <f t="shared" si="0"/>
        <v>100</v>
      </c>
      <c r="F71" s="91">
        <v>0</v>
      </c>
      <c r="G71" s="97">
        <v>0</v>
      </c>
    </row>
    <row r="72" spans="1:7" ht="150.75" thickBot="1" x14ac:dyDescent="0.3">
      <c r="A72" s="72" t="s">
        <v>168</v>
      </c>
      <c r="B72" s="80" t="s">
        <v>169</v>
      </c>
      <c r="C72" s="65">
        <v>30907</v>
      </c>
      <c r="D72" s="64">
        <v>30907</v>
      </c>
      <c r="E72" s="76">
        <f t="shared" si="0"/>
        <v>100</v>
      </c>
      <c r="F72" s="91">
        <v>7968</v>
      </c>
      <c r="G72" s="97">
        <v>0</v>
      </c>
    </row>
    <row r="73" spans="1:7" ht="105.75" thickBot="1" x14ac:dyDescent="0.3">
      <c r="A73" s="72" t="s">
        <v>170</v>
      </c>
      <c r="B73" s="80" t="s">
        <v>171</v>
      </c>
      <c r="C73" s="65">
        <v>32138500</v>
      </c>
      <c r="D73" s="64">
        <v>26067679.82</v>
      </c>
      <c r="E73" s="76">
        <f t="shared" si="0"/>
        <v>81.110443300091788</v>
      </c>
      <c r="F73" s="91">
        <v>27810813.300000001</v>
      </c>
      <c r="G73" s="97">
        <f t="shared" si="1"/>
        <v>93.732173664982326</v>
      </c>
    </row>
    <row r="74" spans="1:7" ht="60.75" thickBot="1" x14ac:dyDescent="0.3">
      <c r="A74" s="72" t="s">
        <v>172</v>
      </c>
      <c r="B74" s="80" t="s">
        <v>173</v>
      </c>
      <c r="C74" s="65">
        <v>2944425</v>
      </c>
      <c r="D74" s="64">
        <v>2944425</v>
      </c>
      <c r="E74" s="76">
        <f t="shared" si="0"/>
        <v>100</v>
      </c>
      <c r="F74" s="91">
        <v>3028921</v>
      </c>
      <c r="G74" s="97">
        <f t="shared" si="1"/>
        <v>97.210359728761503</v>
      </c>
    </row>
    <row r="75" spans="1:7" ht="26.25" customHeight="1" thickBot="1" x14ac:dyDescent="0.3">
      <c r="A75" s="72" t="s">
        <v>174</v>
      </c>
      <c r="B75" s="80" t="s">
        <v>175</v>
      </c>
      <c r="C75" s="65">
        <v>3218536</v>
      </c>
      <c r="D75" s="65">
        <v>3218536</v>
      </c>
      <c r="E75" s="76">
        <f t="shared" si="0"/>
        <v>100</v>
      </c>
      <c r="F75" s="91">
        <v>2587711</v>
      </c>
      <c r="G75" s="97">
        <f t="shared" si="1"/>
        <v>124.37772224178048</v>
      </c>
    </row>
    <row r="76" spans="1:7" ht="26.25" customHeight="1" thickBot="1" x14ac:dyDescent="0.3">
      <c r="A76" s="72" t="s">
        <v>176</v>
      </c>
      <c r="B76" s="80" t="s">
        <v>177</v>
      </c>
      <c r="C76" s="65">
        <v>1522627</v>
      </c>
      <c r="D76" s="65">
        <v>1522627</v>
      </c>
      <c r="E76" s="76">
        <f t="shared" si="0"/>
        <v>100</v>
      </c>
      <c r="F76" s="91">
        <v>740320</v>
      </c>
      <c r="G76" s="97">
        <f t="shared" si="1"/>
        <v>205.67146639291116</v>
      </c>
    </row>
    <row r="77" spans="1:7" ht="29.25" thickBot="1" x14ac:dyDescent="0.3">
      <c r="A77" s="70" t="s">
        <v>178</v>
      </c>
      <c r="B77" s="74" t="s">
        <v>137</v>
      </c>
      <c r="C77" s="61">
        <f>SUM(C78:C81)</f>
        <v>56619204.600000001</v>
      </c>
      <c r="D77" s="61">
        <f>SUM(D79+D80+D81)</f>
        <v>55209414.349999994</v>
      </c>
      <c r="E77" s="76">
        <f t="shared" si="0"/>
        <v>97.510049355232368</v>
      </c>
      <c r="F77" s="61">
        <f t="shared" ref="E77:F77" si="11">SUM(F79+F80+F81)</f>
        <v>36705040.460000001</v>
      </c>
      <c r="G77" s="97">
        <f t="shared" si="1"/>
        <v>150.41371337041701</v>
      </c>
    </row>
    <row r="78" spans="1:7" ht="300.75" thickBot="1" x14ac:dyDescent="0.3">
      <c r="A78" s="72" t="s">
        <v>217</v>
      </c>
      <c r="B78" s="73" t="s">
        <v>218</v>
      </c>
      <c r="C78" s="63">
        <v>546840</v>
      </c>
      <c r="D78" s="63">
        <v>546840</v>
      </c>
      <c r="E78" s="76">
        <f t="shared" si="0"/>
        <v>100</v>
      </c>
      <c r="F78" s="88">
        <v>0</v>
      </c>
      <c r="G78" s="97">
        <v>0</v>
      </c>
    </row>
    <row r="79" spans="1:7" ht="120.75" thickBot="1" x14ac:dyDescent="0.3">
      <c r="A79" s="72" t="s">
        <v>179</v>
      </c>
      <c r="B79" s="73" t="s">
        <v>180</v>
      </c>
      <c r="C79" s="63">
        <v>4283913.5999999996</v>
      </c>
      <c r="D79" s="63">
        <v>3533346.33</v>
      </c>
      <c r="E79" s="76">
        <f t="shared" si="0"/>
        <v>82.479402245647535</v>
      </c>
      <c r="F79" s="89">
        <v>832983</v>
      </c>
      <c r="G79" s="97">
        <f t="shared" si="1"/>
        <v>424.17988482357981</v>
      </c>
    </row>
    <row r="80" spans="1:7" ht="135.75" thickBot="1" x14ac:dyDescent="0.3">
      <c r="A80" s="72" t="s">
        <v>181</v>
      </c>
      <c r="B80" s="73" t="s">
        <v>182</v>
      </c>
      <c r="C80" s="63">
        <v>43800120</v>
      </c>
      <c r="D80" s="63">
        <v>43688153</v>
      </c>
      <c r="E80" s="76">
        <f t="shared" si="0"/>
        <v>99.744368280269541</v>
      </c>
      <c r="F80" s="89">
        <v>26152224.690000001</v>
      </c>
      <c r="G80" s="97">
        <f t="shared" si="1"/>
        <v>167.0532947688589</v>
      </c>
    </row>
    <row r="81" spans="1:7" ht="45.75" thickBot="1" x14ac:dyDescent="0.3">
      <c r="A81" s="72" t="s">
        <v>209</v>
      </c>
      <c r="B81" s="73" t="s">
        <v>210</v>
      </c>
      <c r="C81" s="63">
        <v>7988331</v>
      </c>
      <c r="D81" s="63">
        <v>7987915.0199999996</v>
      </c>
      <c r="E81" s="76">
        <f t="shared" si="0"/>
        <v>99.994792654435571</v>
      </c>
      <c r="F81" s="89">
        <v>9719832.7699999996</v>
      </c>
      <c r="G81" s="97">
        <f t="shared" si="1"/>
        <v>82.181609591622632</v>
      </c>
    </row>
    <row r="82" spans="1:7" ht="30.75" thickBot="1" x14ac:dyDescent="0.3">
      <c r="A82" s="72">
        <v>2.07E+16</v>
      </c>
      <c r="B82" s="73" t="s">
        <v>194</v>
      </c>
      <c r="C82" s="63">
        <v>0</v>
      </c>
      <c r="D82" s="63">
        <v>811</v>
      </c>
      <c r="E82" s="85" t="s">
        <v>97</v>
      </c>
      <c r="F82" s="89">
        <v>0</v>
      </c>
      <c r="G82" s="97">
        <v>0</v>
      </c>
    </row>
    <row r="83" spans="1:7" ht="51.75" customHeight="1" thickBot="1" x14ac:dyDescent="0.3">
      <c r="A83" s="72">
        <v>2.07040500400001E+16</v>
      </c>
      <c r="B83" s="73" t="s">
        <v>195</v>
      </c>
      <c r="C83" s="63">
        <v>0</v>
      </c>
      <c r="D83" s="63">
        <v>811</v>
      </c>
      <c r="E83" s="85" t="s">
        <v>97</v>
      </c>
      <c r="F83" s="89">
        <v>0</v>
      </c>
      <c r="G83" s="97">
        <v>0</v>
      </c>
    </row>
    <row r="84" spans="1:7" ht="135" customHeight="1" thickBot="1" x14ac:dyDescent="0.3">
      <c r="A84" s="72" t="s">
        <v>183</v>
      </c>
      <c r="B84" s="74" t="s">
        <v>184</v>
      </c>
      <c r="C84" s="63" t="s">
        <v>97</v>
      </c>
      <c r="D84" s="61">
        <v>307.12</v>
      </c>
      <c r="E84" s="85" t="s">
        <v>97</v>
      </c>
      <c r="F84" s="88">
        <v>0</v>
      </c>
      <c r="G84" s="97">
        <v>0</v>
      </c>
    </row>
    <row r="85" spans="1:7" ht="60.75" thickBot="1" x14ac:dyDescent="0.3">
      <c r="A85" s="72" t="s">
        <v>185</v>
      </c>
      <c r="B85" s="73" t="s">
        <v>186</v>
      </c>
      <c r="C85" s="63" t="s">
        <v>97</v>
      </c>
      <c r="D85" s="63">
        <v>307.12</v>
      </c>
      <c r="E85" s="85" t="s">
        <v>97</v>
      </c>
      <c r="F85" s="89">
        <v>0</v>
      </c>
      <c r="G85" s="97">
        <v>0</v>
      </c>
    </row>
    <row r="86" spans="1:7" ht="100.5" thickBot="1" x14ac:dyDescent="0.3">
      <c r="A86" s="70" t="s">
        <v>187</v>
      </c>
      <c r="B86" s="71" t="s">
        <v>188</v>
      </c>
      <c r="C86" s="63" t="s">
        <v>97</v>
      </c>
      <c r="D86" s="61">
        <v>-4223616.0999999996</v>
      </c>
      <c r="E86" s="85" t="s">
        <v>97</v>
      </c>
      <c r="F86" s="88">
        <v>-138888.89000000001</v>
      </c>
      <c r="G86" s="97"/>
    </row>
    <row r="87" spans="1:7" ht="90.75" thickBot="1" x14ac:dyDescent="0.3">
      <c r="A87" s="72" t="s">
        <v>189</v>
      </c>
      <c r="B87" s="73" t="s">
        <v>190</v>
      </c>
      <c r="C87" s="63" t="s">
        <v>97</v>
      </c>
      <c r="D87" s="63">
        <v>-4223616.0999999996</v>
      </c>
      <c r="E87" s="85" t="s">
        <v>97</v>
      </c>
      <c r="F87" s="98">
        <v>-138888.89000000001</v>
      </c>
      <c r="G87" s="99"/>
    </row>
    <row r="88" spans="1:7" ht="15.75" thickBot="1" x14ac:dyDescent="0.3">
      <c r="A88" s="86"/>
      <c r="B88" s="83" t="s">
        <v>191</v>
      </c>
      <c r="C88" s="87">
        <f>SUM(C53+C4)</f>
        <v>1969929321.53</v>
      </c>
      <c r="D88" s="87">
        <f>SUM(D53+D4)</f>
        <v>1990453206.4100001</v>
      </c>
      <c r="E88" s="87">
        <f>SUM(D88/C88)*100</f>
        <v>101.04185894669864</v>
      </c>
      <c r="F88" s="87">
        <f t="shared" ref="E88:F88" si="12">SUM(F53+F4)</f>
        <v>1907729552.9200001</v>
      </c>
      <c r="G88" s="99">
        <f t="shared" ref="G88" si="13">SUM(D88/F88)*100</f>
        <v>104.33623588644323</v>
      </c>
    </row>
  </sheetData>
  <mergeCells count="7">
    <mergeCell ref="E1:E3"/>
    <mergeCell ref="G1:G3"/>
    <mergeCell ref="A1:A3"/>
    <mergeCell ref="B1:B3"/>
    <mergeCell ref="C1:C3"/>
    <mergeCell ref="D1:D3"/>
    <mergeCell ref="F1:F3"/>
  </mergeCells>
  <pageMargins left="0.7" right="0.7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opLeftCell="A25" workbookViewId="0">
      <selection activeCell="B25" sqref="B1:G1048576"/>
    </sheetView>
  </sheetViews>
  <sheetFormatPr defaultRowHeight="15" x14ac:dyDescent="0.25"/>
  <cols>
    <col min="1" max="1" width="35" style="5" customWidth="1"/>
    <col min="2" max="3" width="12.42578125" style="9" customWidth="1"/>
    <col min="4" max="4" width="12.42578125" style="10" customWidth="1"/>
    <col min="5" max="5" width="12.42578125" style="5" customWidth="1"/>
    <col min="6" max="6" width="12.42578125" style="10" customWidth="1"/>
    <col min="7" max="7" width="12.42578125" style="5" customWidth="1"/>
    <col min="8" max="16384" width="9.140625" style="5"/>
  </cols>
  <sheetData>
    <row r="1" spans="1:7" ht="30" x14ac:dyDescent="0.25">
      <c r="A1" s="11" t="s">
        <v>83</v>
      </c>
      <c r="B1" s="104" t="s">
        <v>85</v>
      </c>
      <c r="C1" s="12" t="s">
        <v>86</v>
      </c>
      <c r="D1" s="107" t="s">
        <v>88</v>
      </c>
      <c r="E1" s="13" t="s">
        <v>86</v>
      </c>
      <c r="F1" s="14" t="s">
        <v>90</v>
      </c>
      <c r="G1" s="15" t="s">
        <v>91</v>
      </c>
    </row>
    <row r="2" spans="1:7" ht="30" x14ac:dyDescent="0.25">
      <c r="A2" s="16" t="s">
        <v>84</v>
      </c>
      <c r="B2" s="105"/>
      <c r="C2" s="17" t="s">
        <v>142</v>
      </c>
      <c r="D2" s="108"/>
      <c r="E2" s="18" t="s">
        <v>143</v>
      </c>
      <c r="F2" s="2" t="s">
        <v>2</v>
      </c>
      <c r="G2" s="19" t="s">
        <v>92</v>
      </c>
    </row>
    <row r="3" spans="1:7" ht="15.75" thickBot="1" x14ac:dyDescent="0.3">
      <c r="A3" s="6"/>
      <c r="B3" s="106"/>
      <c r="C3" s="17" t="s">
        <v>87</v>
      </c>
      <c r="D3" s="109"/>
      <c r="E3" s="18" t="s">
        <v>89</v>
      </c>
      <c r="F3" s="7"/>
      <c r="G3" s="8"/>
    </row>
    <row r="4" spans="1:7" ht="15.75" thickBot="1" x14ac:dyDescent="0.3">
      <c r="A4" s="20" t="s">
        <v>93</v>
      </c>
      <c r="B4" s="21">
        <v>696781</v>
      </c>
      <c r="C4" s="21">
        <f>SUM(C5+C6+C7+C8+C9+C10+C11+C12+C15)</f>
        <v>331764</v>
      </c>
      <c r="D4" s="3">
        <f>SUM(C4/B4)*100</f>
        <v>47.613812661367056</v>
      </c>
      <c r="E4" s="22">
        <v>283498</v>
      </c>
      <c r="F4" s="3">
        <f>SUM(C4/E4)*100</f>
        <v>117.02516419868923</v>
      </c>
      <c r="G4" s="21">
        <f>SUM(C4-E4)</f>
        <v>48266</v>
      </c>
    </row>
    <row r="5" spans="1:7" ht="15.75" thickBot="1" x14ac:dyDescent="0.3">
      <c r="A5" s="23" t="s">
        <v>94</v>
      </c>
      <c r="B5" s="24">
        <v>610234</v>
      </c>
      <c r="C5" s="24">
        <v>286346</v>
      </c>
      <c r="D5" s="3">
        <f t="shared" ref="D5:D47" si="0">SUM(C5/B5)*100</f>
        <v>46.923966871724616</v>
      </c>
      <c r="E5" s="25">
        <v>244936</v>
      </c>
      <c r="F5" s="3">
        <f t="shared" ref="F5:F47" si="1">SUM(C5/E5)*100</f>
        <v>116.90645719698207</v>
      </c>
      <c r="G5" s="21">
        <f t="shared" ref="G5:G47" si="2">SUM(C5-E5)</f>
        <v>41410</v>
      </c>
    </row>
    <row r="6" spans="1:7" ht="45.75" thickBot="1" x14ac:dyDescent="0.3">
      <c r="A6" s="23" t="s">
        <v>95</v>
      </c>
      <c r="B6" s="24">
        <v>37637</v>
      </c>
      <c r="C6" s="24">
        <v>18006</v>
      </c>
      <c r="D6" s="3">
        <f t="shared" si="0"/>
        <v>47.841220075989057</v>
      </c>
      <c r="E6" s="25">
        <v>16636</v>
      </c>
      <c r="F6" s="3">
        <f t="shared" si="1"/>
        <v>108.23515268093291</v>
      </c>
      <c r="G6" s="21">
        <f t="shared" si="2"/>
        <v>1370</v>
      </c>
    </row>
    <row r="7" spans="1:7" ht="45.75" thickBot="1" x14ac:dyDescent="0.3">
      <c r="A7" s="23" t="s">
        <v>96</v>
      </c>
      <c r="B7" s="24">
        <v>0</v>
      </c>
      <c r="C7" s="24">
        <v>19</v>
      </c>
      <c r="D7" s="26" t="s">
        <v>97</v>
      </c>
      <c r="E7" s="27">
        <v>-169</v>
      </c>
      <c r="F7" s="3">
        <f t="shared" si="1"/>
        <v>-11.242603550295858</v>
      </c>
      <c r="G7" s="21">
        <f>SUM(C7-E7)</f>
        <v>188</v>
      </c>
    </row>
    <row r="8" spans="1:7" ht="30.75" thickBot="1" x14ac:dyDescent="0.3">
      <c r="A8" s="23" t="s">
        <v>98</v>
      </c>
      <c r="B8" s="24">
        <v>1160</v>
      </c>
      <c r="C8" s="24">
        <v>1665</v>
      </c>
      <c r="D8" s="3">
        <f t="shared" si="0"/>
        <v>143.5344827586207</v>
      </c>
      <c r="E8" s="25">
        <v>1105</v>
      </c>
      <c r="F8" s="3">
        <f t="shared" si="1"/>
        <v>150.6787330316742</v>
      </c>
      <c r="G8" s="21">
        <f t="shared" si="2"/>
        <v>560</v>
      </c>
    </row>
    <row r="9" spans="1:7" ht="45.75" thickBot="1" x14ac:dyDescent="0.3">
      <c r="A9" s="23" t="s">
        <v>99</v>
      </c>
      <c r="B9" s="24">
        <v>12658</v>
      </c>
      <c r="C9" s="24">
        <v>13055</v>
      </c>
      <c r="D9" s="3">
        <f t="shared" si="0"/>
        <v>103.13635645441619</v>
      </c>
      <c r="E9" s="25">
        <v>9253</v>
      </c>
      <c r="F9" s="3">
        <f t="shared" si="1"/>
        <v>141.08937641845887</v>
      </c>
      <c r="G9" s="21">
        <f t="shared" si="2"/>
        <v>3802</v>
      </c>
    </row>
    <row r="10" spans="1:7" ht="45.75" thickBot="1" x14ac:dyDescent="0.3">
      <c r="A10" s="23" t="s">
        <v>100</v>
      </c>
      <c r="B10" s="24">
        <v>2285</v>
      </c>
      <c r="C10" s="24">
        <v>1561</v>
      </c>
      <c r="D10" s="3">
        <f t="shared" si="0"/>
        <v>68.315098468271344</v>
      </c>
      <c r="E10" s="25">
        <v>1317</v>
      </c>
      <c r="F10" s="3">
        <f t="shared" si="1"/>
        <v>118.52695520121488</v>
      </c>
      <c r="G10" s="21">
        <f t="shared" si="2"/>
        <v>244</v>
      </c>
    </row>
    <row r="11" spans="1:7" ht="30.75" thickBot="1" x14ac:dyDescent="0.3">
      <c r="A11" s="23" t="s">
        <v>101</v>
      </c>
      <c r="B11" s="24">
        <v>7495</v>
      </c>
      <c r="C11" s="24">
        <v>1203</v>
      </c>
      <c r="D11" s="3">
        <f t="shared" si="0"/>
        <v>16.050700466977986</v>
      </c>
      <c r="E11" s="27">
        <v>518</v>
      </c>
      <c r="F11" s="3">
        <f t="shared" si="1"/>
        <v>232.23938223938222</v>
      </c>
      <c r="G11" s="21">
        <f t="shared" si="2"/>
        <v>685</v>
      </c>
    </row>
    <row r="12" spans="1:7" ht="45.75" thickBot="1" x14ac:dyDescent="0.3">
      <c r="A12" s="23" t="s">
        <v>102</v>
      </c>
      <c r="B12" s="24">
        <v>19267</v>
      </c>
      <c r="C12" s="24">
        <v>5674</v>
      </c>
      <c r="D12" s="3">
        <f t="shared" si="0"/>
        <v>29.449317485856646</v>
      </c>
      <c r="E12" s="25">
        <v>6397</v>
      </c>
      <c r="F12" s="3">
        <f t="shared" si="1"/>
        <v>88.697827106456145</v>
      </c>
      <c r="G12" s="21">
        <f t="shared" si="2"/>
        <v>-723</v>
      </c>
    </row>
    <row r="13" spans="1:7" ht="60.75" thickBot="1" x14ac:dyDescent="0.3">
      <c r="A13" s="28" t="s">
        <v>103</v>
      </c>
      <c r="B13" s="26" t="s">
        <v>104</v>
      </c>
      <c r="C13" s="26">
        <v>4349</v>
      </c>
      <c r="D13" s="3">
        <f t="shared" si="0"/>
        <v>43.929292929292927</v>
      </c>
      <c r="E13" s="29">
        <v>5656</v>
      </c>
      <c r="F13" s="3">
        <f t="shared" si="1"/>
        <v>76.891796322489398</v>
      </c>
      <c r="G13" s="21">
        <f t="shared" si="2"/>
        <v>-1307</v>
      </c>
    </row>
    <row r="14" spans="1:7" ht="60.75" thickBot="1" x14ac:dyDescent="0.3">
      <c r="A14" s="28" t="s">
        <v>105</v>
      </c>
      <c r="B14" s="26" t="s">
        <v>106</v>
      </c>
      <c r="C14" s="26">
        <v>1325</v>
      </c>
      <c r="D14" s="3">
        <f t="shared" si="0"/>
        <v>14.145404078146683</v>
      </c>
      <c r="E14" s="30">
        <v>741</v>
      </c>
      <c r="F14" s="3">
        <f t="shared" si="1"/>
        <v>178.81241565452092</v>
      </c>
      <c r="G14" s="21">
        <f t="shared" si="2"/>
        <v>584</v>
      </c>
    </row>
    <row r="15" spans="1:7" ht="15.75" thickBot="1" x14ac:dyDescent="0.3">
      <c r="A15" s="23" t="s">
        <v>107</v>
      </c>
      <c r="B15" s="24">
        <v>6045</v>
      </c>
      <c r="C15" s="24">
        <v>4235</v>
      </c>
      <c r="D15" s="3">
        <f t="shared" si="0"/>
        <v>70.05789909015715</v>
      </c>
      <c r="E15" s="25">
        <v>3505</v>
      </c>
      <c r="F15" s="3">
        <f t="shared" si="1"/>
        <v>120.82738944365192</v>
      </c>
      <c r="G15" s="21">
        <f t="shared" si="2"/>
        <v>730</v>
      </c>
    </row>
    <row r="16" spans="1:7" ht="90.75" thickBot="1" x14ac:dyDescent="0.3">
      <c r="A16" s="28" t="s">
        <v>108</v>
      </c>
      <c r="B16" s="26" t="s">
        <v>109</v>
      </c>
      <c r="C16" s="26">
        <v>4235</v>
      </c>
      <c r="D16" s="3">
        <f t="shared" si="0"/>
        <v>70.583333333333329</v>
      </c>
      <c r="E16" s="29">
        <v>3500</v>
      </c>
      <c r="F16" s="3">
        <f t="shared" si="1"/>
        <v>121</v>
      </c>
      <c r="G16" s="21">
        <f t="shared" si="2"/>
        <v>735</v>
      </c>
    </row>
    <row r="17" spans="1:7" ht="45.75" thickBot="1" x14ac:dyDescent="0.3">
      <c r="A17" s="28" t="s">
        <v>110</v>
      </c>
      <c r="B17" s="26">
        <v>45</v>
      </c>
      <c r="C17" s="26">
        <v>0</v>
      </c>
      <c r="D17" s="3">
        <f t="shared" si="0"/>
        <v>0</v>
      </c>
      <c r="E17" s="30">
        <v>5</v>
      </c>
      <c r="F17" s="3">
        <f t="shared" si="1"/>
        <v>0</v>
      </c>
      <c r="G17" s="21">
        <f t="shared" si="2"/>
        <v>-5</v>
      </c>
    </row>
    <row r="18" spans="1:7" ht="15.75" thickBot="1" x14ac:dyDescent="0.3">
      <c r="A18" s="31" t="s">
        <v>111</v>
      </c>
      <c r="B18" s="32">
        <v>26326</v>
      </c>
      <c r="C18" s="32">
        <f>SUM(C20+C19+C21+C22+C25+C26+C29+C30+C31+C32)</f>
        <v>14438</v>
      </c>
      <c r="D18" s="3">
        <f t="shared" si="0"/>
        <v>54.84312086910279</v>
      </c>
      <c r="E18" s="33">
        <v>15808</v>
      </c>
      <c r="F18" s="3">
        <f t="shared" si="1"/>
        <v>91.333502024291505</v>
      </c>
      <c r="G18" s="21">
        <f t="shared" si="2"/>
        <v>-1370</v>
      </c>
    </row>
    <row r="19" spans="1:7" ht="120.75" thickBot="1" x14ac:dyDescent="0.3">
      <c r="A19" s="23" t="s">
        <v>112</v>
      </c>
      <c r="B19" s="24">
        <v>7842</v>
      </c>
      <c r="C19" s="24">
        <v>4986</v>
      </c>
      <c r="D19" s="3">
        <f t="shared" si="0"/>
        <v>63.58071920428462</v>
      </c>
      <c r="E19" s="25">
        <v>3989</v>
      </c>
      <c r="F19" s="3">
        <f t="shared" si="1"/>
        <v>124.99373276510404</v>
      </c>
      <c r="G19" s="21">
        <f t="shared" si="2"/>
        <v>997</v>
      </c>
    </row>
    <row r="20" spans="1:7" ht="60.75" thickBot="1" x14ac:dyDescent="0.3">
      <c r="A20" s="23" t="s">
        <v>113</v>
      </c>
      <c r="B20" s="24">
        <v>7399</v>
      </c>
      <c r="C20" s="24">
        <v>2139</v>
      </c>
      <c r="D20" s="3">
        <f t="shared" si="0"/>
        <v>28.909312069198538</v>
      </c>
      <c r="E20" s="25">
        <v>4739</v>
      </c>
      <c r="F20" s="3">
        <f t="shared" si="1"/>
        <v>45.136104663431105</v>
      </c>
      <c r="G20" s="21">
        <f t="shared" si="2"/>
        <v>-2600</v>
      </c>
    </row>
    <row r="21" spans="1:7" ht="60.75" thickBot="1" x14ac:dyDescent="0.3">
      <c r="A21" s="34" t="s">
        <v>114</v>
      </c>
      <c r="B21" s="35">
        <v>60</v>
      </c>
      <c r="C21" s="35">
        <v>200</v>
      </c>
      <c r="D21" s="3">
        <f t="shared" si="0"/>
        <v>333.33333333333337</v>
      </c>
      <c r="E21" s="27">
        <v>123</v>
      </c>
      <c r="F21" s="3">
        <f t="shared" si="1"/>
        <v>162.60162601626016</v>
      </c>
      <c r="G21" s="21">
        <f t="shared" si="2"/>
        <v>77</v>
      </c>
    </row>
    <row r="22" spans="1:7" ht="60.75" thickBot="1" x14ac:dyDescent="0.3">
      <c r="A22" s="23" t="s">
        <v>115</v>
      </c>
      <c r="B22" s="24">
        <v>1490</v>
      </c>
      <c r="C22" s="24">
        <v>780</v>
      </c>
      <c r="D22" s="3">
        <f t="shared" si="0"/>
        <v>52.348993288590606</v>
      </c>
      <c r="E22" s="27">
        <v>791</v>
      </c>
      <c r="F22" s="3">
        <f t="shared" si="1"/>
        <v>98.609355246523393</v>
      </c>
      <c r="G22" s="21">
        <f t="shared" si="2"/>
        <v>-11</v>
      </c>
    </row>
    <row r="23" spans="1:7" ht="30.75" thickBot="1" x14ac:dyDescent="0.3">
      <c r="A23" s="28" t="s">
        <v>116</v>
      </c>
      <c r="B23" s="26">
        <v>1190</v>
      </c>
      <c r="C23" s="26">
        <v>708</v>
      </c>
      <c r="D23" s="3">
        <f t="shared" si="0"/>
        <v>59.495798319327733</v>
      </c>
      <c r="E23" s="30">
        <v>555</v>
      </c>
      <c r="F23" s="3">
        <f t="shared" si="1"/>
        <v>127.56756756756758</v>
      </c>
      <c r="G23" s="21">
        <f t="shared" si="2"/>
        <v>153</v>
      </c>
    </row>
    <row r="24" spans="1:7" ht="45.75" thickBot="1" x14ac:dyDescent="0.3">
      <c r="A24" s="28" t="s">
        <v>117</v>
      </c>
      <c r="B24" s="26">
        <v>300</v>
      </c>
      <c r="C24" s="26">
        <v>72</v>
      </c>
      <c r="D24" s="3">
        <f t="shared" si="0"/>
        <v>24</v>
      </c>
      <c r="E24" s="30">
        <v>236</v>
      </c>
      <c r="F24" s="3">
        <f t="shared" si="1"/>
        <v>30.508474576271187</v>
      </c>
      <c r="G24" s="21">
        <f t="shared" si="2"/>
        <v>-164</v>
      </c>
    </row>
    <row r="25" spans="1:7" ht="30.75" thickBot="1" x14ac:dyDescent="0.3">
      <c r="A25" s="23" t="s">
        <v>118</v>
      </c>
      <c r="B25" s="24">
        <v>330</v>
      </c>
      <c r="C25" s="24">
        <v>262</v>
      </c>
      <c r="D25" s="3">
        <f t="shared" si="0"/>
        <v>79.393939393939391</v>
      </c>
      <c r="E25" s="27">
        <v>310</v>
      </c>
      <c r="F25" s="3">
        <f t="shared" si="1"/>
        <v>84.516129032258064</v>
      </c>
      <c r="G25" s="21">
        <f t="shared" si="2"/>
        <v>-48</v>
      </c>
    </row>
    <row r="26" spans="1:7" ht="75.75" thickBot="1" x14ac:dyDescent="0.3">
      <c r="A26" s="23" t="s">
        <v>119</v>
      </c>
      <c r="B26" s="24">
        <v>805</v>
      </c>
      <c r="C26" s="24">
        <v>338</v>
      </c>
      <c r="D26" s="3">
        <f t="shared" si="0"/>
        <v>41.987577639751557</v>
      </c>
      <c r="E26" s="27">
        <v>584</v>
      </c>
      <c r="F26" s="3">
        <f t="shared" si="1"/>
        <v>57.87671232876712</v>
      </c>
      <c r="G26" s="21">
        <f t="shared" si="2"/>
        <v>-246</v>
      </c>
    </row>
    <row r="27" spans="1:7" ht="75.75" thickBot="1" x14ac:dyDescent="0.3">
      <c r="A27" s="28" t="s">
        <v>120</v>
      </c>
      <c r="B27" s="26" t="s">
        <v>121</v>
      </c>
      <c r="C27" s="26">
        <v>29</v>
      </c>
      <c r="D27" s="3">
        <f t="shared" si="0"/>
        <v>13.063063063063062</v>
      </c>
      <c r="E27" s="30">
        <v>419</v>
      </c>
      <c r="F27" s="3">
        <f t="shared" si="1"/>
        <v>6.9212410501193311</v>
      </c>
      <c r="G27" s="21">
        <f t="shared" si="2"/>
        <v>-390</v>
      </c>
    </row>
    <row r="28" spans="1:7" ht="45.75" thickBot="1" x14ac:dyDescent="0.3">
      <c r="A28" s="28" t="s">
        <v>122</v>
      </c>
      <c r="B28" s="26">
        <v>583</v>
      </c>
      <c r="C28" s="26">
        <v>309</v>
      </c>
      <c r="D28" s="3">
        <f t="shared" si="0"/>
        <v>53.00171526586621</v>
      </c>
      <c r="E28" s="30">
        <v>165</v>
      </c>
      <c r="F28" s="3">
        <f t="shared" si="1"/>
        <v>187.27272727272728</v>
      </c>
      <c r="G28" s="21">
        <f t="shared" si="2"/>
        <v>144</v>
      </c>
    </row>
    <row r="29" spans="1:7" ht="75.75" thickBot="1" x14ac:dyDescent="0.3">
      <c r="A29" s="23" t="s">
        <v>123</v>
      </c>
      <c r="B29" s="24">
        <v>50</v>
      </c>
      <c r="C29" s="24">
        <v>0</v>
      </c>
      <c r="D29" s="3">
        <f t="shared" si="0"/>
        <v>0</v>
      </c>
      <c r="E29" s="25">
        <v>1601</v>
      </c>
      <c r="F29" s="3">
        <f t="shared" si="1"/>
        <v>0</v>
      </c>
      <c r="G29" s="21">
        <f t="shared" si="2"/>
        <v>-1601</v>
      </c>
    </row>
    <row r="30" spans="1:7" ht="60.75" thickBot="1" x14ac:dyDescent="0.3">
      <c r="A30" s="23" t="s">
        <v>124</v>
      </c>
      <c r="B30" s="24">
        <v>500</v>
      </c>
      <c r="C30" s="24">
        <v>1336</v>
      </c>
      <c r="D30" s="3">
        <f t="shared" si="0"/>
        <v>267.2</v>
      </c>
      <c r="E30" s="27">
        <v>209</v>
      </c>
      <c r="F30" s="3">
        <f t="shared" si="1"/>
        <v>639.23444976076553</v>
      </c>
      <c r="G30" s="21">
        <f t="shared" si="2"/>
        <v>1127</v>
      </c>
    </row>
    <row r="31" spans="1:7" ht="30.75" thickBot="1" x14ac:dyDescent="0.3">
      <c r="A31" s="23" t="s">
        <v>125</v>
      </c>
      <c r="B31" s="24">
        <v>5150</v>
      </c>
      <c r="C31" s="24">
        <v>2864</v>
      </c>
      <c r="D31" s="3">
        <f t="shared" si="0"/>
        <v>55.61165048543689</v>
      </c>
      <c r="E31" s="25">
        <v>2136</v>
      </c>
      <c r="F31" s="3">
        <f t="shared" si="1"/>
        <v>134.08239700374531</v>
      </c>
      <c r="G31" s="21">
        <f t="shared" si="2"/>
        <v>728</v>
      </c>
    </row>
    <row r="32" spans="1:7" ht="15.75" thickBot="1" x14ac:dyDescent="0.3">
      <c r="A32" s="34" t="s">
        <v>126</v>
      </c>
      <c r="B32" s="35">
        <v>2700</v>
      </c>
      <c r="C32" s="35">
        <v>1533</v>
      </c>
      <c r="D32" s="3">
        <f t="shared" si="0"/>
        <v>56.777777777777786</v>
      </c>
      <c r="E32" s="25">
        <v>1326</v>
      </c>
      <c r="F32" s="3">
        <f t="shared" si="1"/>
        <v>115.61085972850678</v>
      </c>
      <c r="G32" s="21">
        <f t="shared" si="2"/>
        <v>207</v>
      </c>
    </row>
    <row r="33" spans="1:7" ht="15.75" thickBot="1" x14ac:dyDescent="0.3">
      <c r="A33" s="23" t="s">
        <v>127</v>
      </c>
      <c r="B33" s="24" t="s">
        <v>97</v>
      </c>
      <c r="C33" s="24" t="s">
        <v>97</v>
      </c>
      <c r="D33" s="27" t="s">
        <v>97</v>
      </c>
      <c r="E33" s="27" t="s">
        <v>97</v>
      </c>
      <c r="F33" s="27" t="s">
        <v>97</v>
      </c>
      <c r="G33" s="27" t="s">
        <v>97</v>
      </c>
    </row>
    <row r="34" spans="1:7" ht="15.75" thickBot="1" x14ac:dyDescent="0.3">
      <c r="A34" s="23" t="s">
        <v>128</v>
      </c>
      <c r="B34" s="24">
        <v>2700</v>
      </c>
      <c r="C34" s="24">
        <v>1533</v>
      </c>
      <c r="D34" s="3">
        <f t="shared" si="0"/>
        <v>56.777777777777786</v>
      </c>
      <c r="E34" s="25">
        <v>1326</v>
      </c>
      <c r="F34" s="3">
        <f t="shared" si="1"/>
        <v>115.61085972850678</v>
      </c>
      <c r="G34" s="21">
        <f t="shared" si="2"/>
        <v>207</v>
      </c>
    </row>
    <row r="35" spans="1:7" ht="105.75" thickBot="1" x14ac:dyDescent="0.3">
      <c r="A35" s="23" t="s">
        <v>129</v>
      </c>
      <c r="B35" s="26" t="s">
        <v>97</v>
      </c>
      <c r="C35" s="26" t="s">
        <v>97</v>
      </c>
      <c r="D35" s="3" t="s">
        <v>97</v>
      </c>
      <c r="E35" s="30" t="s">
        <v>97</v>
      </c>
      <c r="F35" s="3" t="s">
        <v>97</v>
      </c>
      <c r="G35" s="27" t="s">
        <v>97</v>
      </c>
    </row>
    <row r="36" spans="1:7" ht="60.75" thickBot="1" x14ac:dyDescent="0.3">
      <c r="A36" s="23" t="s">
        <v>130</v>
      </c>
      <c r="B36" s="26" t="s">
        <v>97</v>
      </c>
      <c r="C36" s="26" t="s">
        <v>97</v>
      </c>
      <c r="D36" s="26" t="s">
        <v>97</v>
      </c>
      <c r="E36" s="29">
        <v>1326</v>
      </c>
      <c r="F36" s="26" t="s">
        <v>97</v>
      </c>
      <c r="G36" s="27" t="s">
        <v>97</v>
      </c>
    </row>
    <row r="37" spans="1:7" ht="29.25" thickBot="1" x14ac:dyDescent="0.3">
      <c r="A37" s="31" t="s">
        <v>131</v>
      </c>
      <c r="B37" s="32">
        <v>723107</v>
      </c>
      <c r="C37" s="32">
        <f>SUM(C18+C4)</f>
        <v>346202</v>
      </c>
      <c r="D37" s="3">
        <f t="shared" si="0"/>
        <v>47.877008520177512</v>
      </c>
      <c r="E37" s="33">
        <v>299306</v>
      </c>
      <c r="F37" s="3">
        <f t="shared" si="1"/>
        <v>115.66824587545857</v>
      </c>
      <c r="G37" s="21">
        <f t="shared" si="2"/>
        <v>46896</v>
      </c>
    </row>
    <row r="38" spans="1:7" ht="15.75" thickBot="1" x14ac:dyDescent="0.3">
      <c r="A38" s="31" t="s">
        <v>132</v>
      </c>
      <c r="B38" s="32">
        <v>1132386</v>
      </c>
      <c r="C38" s="27">
        <v>472596</v>
      </c>
      <c r="D38" s="3">
        <f t="shared" si="0"/>
        <v>41.734532217812657</v>
      </c>
      <c r="E38" s="33">
        <v>511208</v>
      </c>
      <c r="F38" s="3">
        <f t="shared" si="1"/>
        <v>92.446910064005266</v>
      </c>
      <c r="G38" s="21">
        <f t="shared" si="2"/>
        <v>-38612</v>
      </c>
    </row>
    <row r="39" spans="1:7" ht="45.75" thickBot="1" x14ac:dyDescent="0.3">
      <c r="A39" s="23" t="s">
        <v>133</v>
      </c>
      <c r="B39" s="24">
        <v>1132386</v>
      </c>
      <c r="C39" s="27">
        <v>476815</v>
      </c>
      <c r="D39" s="3">
        <f t="shared" si="0"/>
        <v>42.107108353511961</v>
      </c>
      <c r="E39" s="25">
        <v>511347</v>
      </c>
      <c r="F39" s="3">
        <f t="shared" si="1"/>
        <v>93.246855853265984</v>
      </c>
      <c r="G39" s="21">
        <f t="shared" si="2"/>
        <v>-34532</v>
      </c>
    </row>
    <row r="40" spans="1:7" ht="15.75" thickBot="1" x14ac:dyDescent="0.3">
      <c r="A40" s="23" t="s">
        <v>134</v>
      </c>
      <c r="B40" s="24">
        <v>19231</v>
      </c>
      <c r="C40" s="27">
        <v>19231</v>
      </c>
      <c r="D40" s="3">
        <f t="shared" si="0"/>
        <v>100</v>
      </c>
      <c r="E40" s="25">
        <v>21230</v>
      </c>
      <c r="F40" s="3">
        <f t="shared" si="1"/>
        <v>90.584079133301927</v>
      </c>
      <c r="G40" s="21">
        <f t="shared" si="2"/>
        <v>-1999</v>
      </c>
    </row>
    <row r="41" spans="1:7" ht="15.75" thickBot="1" x14ac:dyDescent="0.3">
      <c r="A41" s="23" t="s">
        <v>135</v>
      </c>
      <c r="B41" s="24">
        <v>367801</v>
      </c>
      <c r="C41" s="27">
        <v>24703</v>
      </c>
      <c r="D41" s="3">
        <f t="shared" si="0"/>
        <v>6.7164037074396203</v>
      </c>
      <c r="E41" s="25">
        <v>131608</v>
      </c>
      <c r="F41" s="3">
        <f t="shared" si="1"/>
        <v>18.770135554069661</v>
      </c>
      <c r="G41" s="21">
        <f t="shared" si="2"/>
        <v>-106905</v>
      </c>
    </row>
    <row r="42" spans="1:7" ht="15.75" thickBot="1" x14ac:dyDescent="0.3">
      <c r="A42" s="23" t="s">
        <v>136</v>
      </c>
      <c r="B42" s="24">
        <v>711200</v>
      </c>
      <c r="C42" s="27">
        <v>405689</v>
      </c>
      <c r="D42" s="3">
        <f t="shared" si="0"/>
        <v>57.042885264341962</v>
      </c>
      <c r="E42" s="25">
        <v>345931</v>
      </c>
      <c r="F42" s="3">
        <f t="shared" si="1"/>
        <v>117.27454318924873</v>
      </c>
      <c r="G42" s="21">
        <f t="shared" si="2"/>
        <v>59758</v>
      </c>
    </row>
    <row r="43" spans="1:7" ht="15.75" thickBot="1" x14ac:dyDescent="0.3">
      <c r="A43" s="23" t="s">
        <v>137</v>
      </c>
      <c r="B43" s="24">
        <v>34154</v>
      </c>
      <c r="C43" s="27">
        <v>27192</v>
      </c>
      <c r="D43" s="3">
        <f t="shared" si="0"/>
        <v>79.615857586227094</v>
      </c>
      <c r="E43" s="25">
        <v>12578</v>
      </c>
      <c r="F43" s="3">
        <f t="shared" si="1"/>
        <v>216.18699316266498</v>
      </c>
      <c r="G43" s="21">
        <f t="shared" si="2"/>
        <v>14614</v>
      </c>
    </row>
    <row r="44" spans="1:7" ht="15.75" thickBot="1" x14ac:dyDescent="0.3">
      <c r="A44" s="23" t="s">
        <v>138</v>
      </c>
      <c r="B44" s="27">
        <v>30771</v>
      </c>
      <c r="C44" s="27">
        <v>1</v>
      </c>
      <c r="D44" s="3">
        <f t="shared" si="0"/>
        <v>3.2498131357446948E-3</v>
      </c>
      <c r="E44" s="27" t="s">
        <v>97</v>
      </c>
      <c r="F44" s="26" t="s">
        <v>97</v>
      </c>
      <c r="G44" s="26" t="s">
        <v>97</v>
      </c>
    </row>
    <row r="45" spans="1:7" ht="75.75" thickBot="1" x14ac:dyDescent="0.3">
      <c r="A45" s="23" t="s">
        <v>139</v>
      </c>
      <c r="B45" s="24">
        <v>0</v>
      </c>
      <c r="C45" s="27" t="s">
        <v>97</v>
      </c>
      <c r="D45" s="26" t="s">
        <v>97</v>
      </c>
      <c r="E45" s="27">
        <v>-139</v>
      </c>
      <c r="F45" s="26" t="s">
        <v>97</v>
      </c>
      <c r="G45" s="26" t="s">
        <v>97</v>
      </c>
    </row>
    <row r="46" spans="1:7" ht="75.75" thickBot="1" x14ac:dyDescent="0.3">
      <c r="A46" s="23" t="s">
        <v>140</v>
      </c>
      <c r="B46" s="24">
        <v>0</v>
      </c>
      <c r="C46" s="27">
        <v>-4221</v>
      </c>
      <c r="D46" s="26" t="s">
        <v>97</v>
      </c>
      <c r="E46" s="27">
        <v>-139</v>
      </c>
      <c r="F46" s="3">
        <f t="shared" si="1"/>
        <v>3036.6906474820144</v>
      </c>
      <c r="G46" s="21">
        <f t="shared" si="2"/>
        <v>-4082</v>
      </c>
    </row>
    <row r="47" spans="1:7" ht="15.75" thickBot="1" x14ac:dyDescent="0.3">
      <c r="A47" s="31" t="s">
        <v>141</v>
      </c>
      <c r="B47" s="32">
        <f>SUM(B37+B38)</f>
        <v>1855493</v>
      </c>
      <c r="C47" s="32">
        <f>SUM(C37+C38)</f>
        <v>818798</v>
      </c>
      <c r="D47" s="3">
        <f t="shared" si="0"/>
        <v>44.128326002846684</v>
      </c>
      <c r="E47" s="33">
        <v>810514</v>
      </c>
      <c r="F47" s="3">
        <f t="shared" si="1"/>
        <v>101.02206747816818</v>
      </c>
      <c r="G47" s="21">
        <f t="shared" si="2"/>
        <v>8284</v>
      </c>
    </row>
  </sheetData>
  <mergeCells count="2">
    <mergeCell ref="B1:B3"/>
    <mergeCell ref="D1:D3"/>
  </mergeCells>
  <pageMargins left="0.25" right="0.25" top="0.75" bottom="0.75" header="0.3" footer="0.3"/>
  <pageSetup paperSize="9" scale="90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Гранже</dc:creator>
  <cp:lastModifiedBy>Гранже</cp:lastModifiedBy>
  <cp:lastPrinted>2025-02-14T06:36:09Z</cp:lastPrinted>
  <dcterms:created xsi:type="dcterms:W3CDTF">2024-07-04T04:44:59Z</dcterms:created>
  <dcterms:modified xsi:type="dcterms:W3CDTF">2025-02-16T23:53:13Z</dcterms:modified>
</cp:coreProperties>
</file>